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8_{6EEA6ACE-543A-45BB-A702-2FDCDC0B8FC5}" xr6:coauthVersionLast="36" xr6:coauthVersionMax="36" xr10:uidLastSave="{00000000-0000-0000-0000-000000000000}"/>
  <bookViews>
    <workbookView xWindow="240" yWindow="105" windowWidth="14805" windowHeight="8010" activeTab="1" xr2:uid="{00000000-000D-0000-FFFF-FFFF00000000}"/>
  </bookViews>
  <sheets>
    <sheet name="1" sheetId="1" r:id="rId1"/>
    <sheet name="არაკომერციული" sheetId="2" r:id="rId2"/>
    <sheet name="კომერციული" sheetId="3" r:id="rId3"/>
    <sheet name="შემადგენლობა" sheetId="4" r:id="rId4"/>
    <sheet name="მენიუები" sheetId="5" r:id="rId5"/>
  </sheets>
  <calcPr calcId="191029"/>
</workbook>
</file>

<file path=xl/calcChain.xml><?xml version="1.0" encoding="utf-8"?>
<calcChain xmlns="http://schemas.openxmlformats.org/spreadsheetml/2006/main">
  <c r="A164" i="4" l="1"/>
  <c r="E164" i="4" s="1"/>
  <c r="D159" i="4"/>
  <c r="C159" i="4"/>
  <c r="B159" i="4"/>
  <c r="A159" i="4"/>
  <c r="E159" i="4" s="1"/>
  <c r="D137" i="4"/>
  <c r="C137" i="4"/>
  <c r="B137" i="4"/>
  <c r="D133" i="4"/>
  <c r="C133" i="4"/>
  <c r="B133" i="4"/>
  <c r="D128" i="4"/>
  <c r="C128" i="4"/>
  <c r="B128" i="4"/>
  <c r="A128" i="4"/>
  <c r="E128" i="4" s="1"/>
  <c r="D123" i="4"/>
  <c r="C123" i="4"/>
  <c r="B123" i="4"/>
  <c r="D118" i="4"/>
  <c r="C118" i="4"/>
  <c r="B118" i="4"/>
  <c r="D115" i="4"/>
  <c r="C115" i="4"/>
  <c r="B115" i="4"/>
  <c r="D108" i="4"/>
  <c r="C108" i="4"/>
  <c r="B108" i="4"/>
  <c r="D105" i="4"/>
  <c r="C105" i="4"/>
  <c r="B105" i="4"/>
  <c r="C96" i="4"/>
  <c r="A96" i="4"/>
  <c r="E96" i="4" s="1"/>
  <c r="D87" i="4"/>
  <c r="C87" i="4"/>
  <c r="B87" i="4"/>
  <c r="E81" i="4"/>
  <c r="D81" i="4"/>
  <c r="C81" i="4"/>
  <c r="B81" i="4"/>
  <c r="A81" i="4"/>
  <c r="D61" i="4"/>
  <c r="C61" i="4"/>
  <c r="A61" i="4"/>
  <c r="C60" i="4"/>
  <c r="B60" i="4"/>
  <c r="B61" i="4" s="1"/>
  <c r="D55" i="4"/>
  <c r="C55" i="4"/>
  <c r="B55" i="4"/>
  <c r="A55" i="4"/>
  <c r="D43" i="4"/>
  <c r="C43" i="4"/>
  <c r="B43" i="4"/>
  <c r="A43" i="4"/>
  <c r="E43" i="4" s="1"/>
  <c r="D20" i="4"/>
  <c r="C20" i="4"/>
  <c r="B20" i="4"/>
  <c r="A20" i="4"/>
  <c r="E12" i="4"/>
  <c r="D12" i="4"/>
  <c r="C12" i="4"/>
  <c r="B12" i="4"/>
  <c r="A12" i="4"/>
  <c r="D7" i="4"/>
  <c r="C7" i="4"/>
  <c r="B7" i="4"/>
  <c r="A7" i="4"/>
  <c r="E7" i="4" s="1"/>
  <c r="B10" i="2"/>
  <c r="B10" i="3"/>
  <c r="B47" i="3"/>
  <c r="B44" i="3"/>
  <c r="B30" i="3"/>
  <c r="B27" i="3"/>
  <c r="B42" i="3"/>
  <c r="B39" i="3"/>
  <c r="B41" i="3" s="1"/>
  <c r="B25" i="3"/>
  <c r="B22" i="3"/>
  <c r="B24" i="3" s="1"/>
  <c r="B5" i="3"/>
  <c r="B8" i="3" s="1"/>
  <c r="B39" i="2"/>
  <c r="B41" i="2" s="1"/>
  <c r="B22" i="2"/>
  <c r="B25" i="2"/>
  <c r="B24" i="2"/>
  <c r="B23" i="2"/>
  <c r="P62" i="1"/>
  <c r="O62" i="1"/>
  <c r="N62" i="1"/>
  <c r="Q62" i="1" s="1"/>
  <c r="M62" i="1"/>
  <c r="I62" i="1"/>
  <c r="E62" i="1"/>
  <c r="T62" i="1" s="1"/>
  <c r="X62" i="1" s="1"/>
  <c r="M73" i="1"/>
  <c r="P36" i="1"/>
  <c r="O36" i="1"/>
  <c r="N36" i="1"/>
  <c r="Q36" i="1" s="1"/>
  <c r="M36" i="1"/>
  <c r="I36" i="1"/>
  <c r="E36" i="1"/>
  <c r="T36" i="1" s="1"/>
  <c r="X36" i="1" s="1"/>
  <c r="P20" i="1"/>
  <c r="O20" i="1"/>
  <c r="N20" i="1"/>
  <c r="Q20" i="1" s="1"/>
  <c r="M20" i="1"/>
  <c r="I20" i="1"/>
  <c r="E20" i="1"/>
  <c r="P10" i="1"/>
  <c r="O10" i="1"/>
  <c r="N10" i="1"/>
  <c r="Q10" i="1" s="1"/>
  <c r="M10" i="1"/>
  <c r="I10" i="1"/>
  <c r="E10" i="1"/>
  <c r="T10" i="1" s="1"/>
  <c r="X10" i="1" s="1"/>
  <c r="B6" i="3" l="1"/>
  <c r="B7" i="3"/>
  <c r="B4" i="3" s="1"/>
  <c r="B23" i="3"/>
  <c r="B21" i="3" s="1"/>
  <c r="B40" i="3"/>
  <c r="B38" i="3" s="1"/>
  <c r="B21" i="2"/>
  <c r="B40" i="2"/>
  <c r="B42" i="2"/>
  <c r="B27" i="2"/>
  <c r="B28" i="2" s="1"/>
  <c r="S62" i="1"/>
  <c r="W62" i="1" s="1"/>
  <c r="R62" i="1"/>
  <c r="S36" i="1"/>
  <c r="W36" i="1" s="1"/>
  <c r="R36" i="1"/>
  <c r="T20" i="1"/>
  <c r="X20" i="1" s="1"/>
  <c r="S20" i="1"/>
  <c r="W20" i="1" s="1"/>
  <c r="R20" i="1"/>
  <c r="S10" i="1"/>
  <c r="W10" i="1" s="1"/>
  <c r="R10" i="1"/>
  <c r="B45" i="3" l="1"/>
  <c r="B46" i="3" s="1"/>
  <c r="B28" i="3"/>
  <c r="B29" i="3" s="1"/>
  <c r="B38" i="2"/>
  <c r="B44" i="2"/>
  <c r="B29" i="2"/>
  <c r="U62" i="1"/>
  <c r="V62" i="1"/>
  <c r="Y62" i="1" s="1"/>
  <c r="U36" i="1"/>
  <c r="V36" i="1"/>
  <c r="Y36" i="1" s="1"/>
  <c r="U20" i="1"/>
  <c r="V20" i="1"/>
  <c r="Y20" i="1" s="1"/>
  <c r="U10" i="1"/>
  <c r="V10" i="1"/>
  <c r="Y10" i="1" s="1"/>
  <c r="B31" i="3" l="1"/>
  <c r="B32" i="3" s="1"/>
  <c r="B33" i="3" s="1"/>
  <c r="B48" i="3"/>
  <c r="B49" i="3" s="1"/>
  <c r="B50" i="3" s="1"/>
  <c r="B11" i="3"/>
  <c r="B12" i="3" s="1"/>
  <c r="B13" i="3" s="1"/>
  <c r="B45" i="2"/>
  <c r="B46" i="2" s="1"/>
  <c r="B30" i="2"/>
  <c r="B31" i="2" s="1"/>
  <c r="B32" i="2" s="1"/>
  <c r="B33" i="2" s="1"/>
  <c r="C16" i="1"/>
  <c r="P61" i="1"/>
  <c r="O61" i="1"/>
  <c r="N61" i="1"/>
  <c r="M61" i="1"/>
  <c r="I61" i="1"/>
  <c r="E61" i="1"/>
  <c r="T61" i="1" s="1"/>
  <c r="X61" i="1" s="1"/>
  <c r="P58" i="1"/>
  <c r="O58" i="1"/>
  <c r="N58" i="1"/>
  <c r="M58" i="1"/>
  <c r="I58" i="1"/>
  <c r="E58" i="1"/>
  <c r="P49" i="1"/>
  <c r="O49" i="1"/>
  <c r="N49" i="1"/>
  <c r="M49" i="1"/>
  <c r="I49" i="1"/>
  <c r="E49" i="1"/>
  <c r="E57" i="1"/>
  <c r="I57" i="1"/>
  <c r="M57" i="1"/>
  <c r="N57" i="1"/>
  <c r="O57" i="1"/>
  <c r="P57" i="1"/>
  <c r="P34" i="1"/>
  <c r="O34" i="1"/>
  <c r="N34" i="1"/>
  <c r="M34" i="1"/>
  <c r="I34" i="1"/>
  <c r="E34" i="1"/>
  <c r="P27" i="1"/>
  <c r="O27" i="1"/>
  <c r="N27" i="1"/>
  <c r="M27" i="1"/>
  <c r="I27" i="1"/>
  <c r="E27" i="1"/>
  <c r="P19" i="1"/>
  <c r="O19" i="1"/>
  <c r="N19" i="1"/>
  <c r="M19" i="1"/>
  <c r="I19" i="1"/>
  <c r="E19" i="1"/>
  <c r="E64" i="1"/>
  <c r="I64" i="1"/>
  <c r="M64" i="1"/>
  <c r="N64" i="1"/>
  <c r="O64" i="1"/>
  <c r="P64" i="1"/>
  <c r="P16" i="1"/>
  <c r="O16" i="1"/>
  <c r="N16" i="1"/>
  <c r="M16" i="1"/>
  <c r="I16" i="1"/>
  <c r="E16" i="1"/>
  <c r="P14" i="1"/>
  <c r="O14" i="1"/>
  <c r="N14" i="1"/>
  <c r="M14" i="1"/>
  <c r="I14" i="1"/>
  <c r="E14" i="1"/>
  <c r="P11" i="1"/>
  <c r="O11" i="1"/>
  <c r="N11" i="1"/>
  <c r="M11" i="1"/>
  <c r="I11" i="1"/>
  <c r="E11" i="1"/>
  <c r="I73" i="1"/>
  <c r="B14" i="3" l="1"/>
  <c r="B47" i="2"/>
  <c r="B48" i="2"/>
  <c r="B49" i="2" s="1"/>
  <c r="B50" i="2" s="1"/>
  <c r="T58" i="1"/>
  <c r="X58" i="1" s="1"/>
  <c r="S58" i="1"/>
  <c r="W58" i="1" s="1"/>
  <c r="Q58" i="1"/>
  <c r="Q61" i="1"/>
  <c r="R61" i="1"/>
  <c r="V61" i="1" s="1"/>
  <c r="T57" i="1"/>
  <c r="X57" i="1" s="1"/>
  <c r="S61" i="1"/>
  <c r="W61" i="1" s="1"/>
  <c r="Q57" i="1"/>
  <c r="T34" i="1"/>
  <c r="X34" i="1" s="1"/>
  <c r="R58" i="1"/>
  <c r="S57" i="1"/>
  <c r="W57" i="1" s="1"/>
  <c r="Q49" i="1"/>
  <c r="T49" i="1"/>
  <c r="X49" i="1" s="1"/>
  <c r="R49" i="1"/>
  <c r="R57" i="1"/>
  <c r="S49" i="1"/>
  <c r="W49" i="1" s="1"/>
  <c r="T64" i="1"/>
  <c r="X64" i="1" s="1"/>
  <c r="Q19" i="1"/>
  <c r="Q34" i="1"/>
  <c r="R34" i="1"/>
  <c r="T19" i="1"/>
  <c r="X19" i="1" s="1"/>
  <c r="S34" i="1"/>
  <c r="W34" i="1" s="1"/>
  <c r="Q27" i="1"/>
  <c r="T27" i="1"/>
  <c r="X27" i="1" s="1"/>
  <c r="S27" i="1"/>
  <c r="W27" i="1" s="1"/>
  <c r="R27" i="1"/>
  <c r="R19" i="1"/>
  <c r="S19" i="1"/>
  <c r="W19" i="1" s="1"/>
  <c r="Q16" i="1"/>
  <c r="Q64" i="1"/>
  <c r="Q14" i="1"/>
  <c r="T14" i="1"/>
  <c r="X14" i="1" s="1"/>
  <c r="T11" i="1"/>
  <c r="X11" i="1" s="1"/>
  <c r="S64" i="1"/>
  <c r="W64" i="1" s="1"/>
  <c r="T16" i="1"/>
  <c r="X16" i="1" s="1"/>
  <c r="R64" i="1"/>
  <c r="R16" i="1"/>
  <c r="R14" i="1"/>
  <c r="V14" i="1" s="1"/>
  <c r="S16" i="1"/>
  <c r="W16" i="1" s="1"/>
  <c r="Q11" i="1"/>
  <c r="S14" i="1"/>
  <c r="W14" i="1" s="1"/>
  <c r="S11" i="1"/>
  <c r="W11" i="1" s="1"/>
  <c r="R11" i="1"/>
  <c r="N84" i="1"/>
  <c r="O84" i="1"/>
  <c r="P84" i="1"/>
  <c r="N43" i="1"/>
  <c r="O43" i="1"/>
  <c r="P43" i="1"/>
  <c r="N90" i="1"/>
  <c r="O90" i="1"/>
  <c r="P90" i="1"/>
  <c r="N42" i="1"/>
  <c r="O42" i="1"/>
  <c r="P42" i="1"/>
  <c r="N23" i="1"/>
  <c r="O23" i="1"/>
  <c r="P23" i="1"/>
  <c r="N53" i="1"/>
  <c r="O53" i="1"/>
  <c r="P53" i="1"/>
  <c r="N21" i="1"/>
  <c r="O21" i="1"/>
  <c r="P21" i="1"/>
  <c r="N56" i="1"/>
  <c r="O56" i="1"/>
  <c r="P56" i="1"/>
  <c r="N86" i="1"/>
  <c r="O86" i="1"/>
  <c r="P86" i="1"/>
  <c r="N91" i="1"/>
  <c r="O91" i="1"/>
  <c r="P91" i="1"/>
  <c r="N65" i="1"/>
  <c r="O65" i="1"/>
  <c r="P65" i="1"/>
  <c r="N82" i="1"/>
  <c r="O82" i="1"/>
  <c r="P82" i="1"/>
  <c r="N83" i="1"/>
  <c r="O83" i="1"/>
  <c r="P83" i="1"/>
  <c r="N76" i="1"/>
  <c r="O76" i="1"/>
  <c r="P76" i="1"/>
  <c r="N72" i="1"/>
  <c r="O72" i="1"/>
  <c r="P72" i="1"/>
  <c r="N18" i="1"/>
  <c r="O18" i="1"/>
  <c r="P18" i="1"/>
  <c r="N71" i="1"/>
  <c r="O71" i="1"/>
  <c r="P71" i="1"/>
  <c r="N66" i="1"/>
  <c r="O66" i="1"/>
  <c r="P66" i="1"/>
  <c r="N7" i="1"/>
  <c r="O7" i="1"/>
  <c r="P7" i="1"/>
  <c r="N17" i="1"/>
  <c r="O17" i="1"/>
  <c r="P17" i="1"/>
  <c r="N73" i="1"/>
  <c r="O73" i="1"/>
  <c r="P73" i="1"/>
  <c r="N79" i="1"/>
  <c r="O79" i="1"/>
  <c r="P79" i="1"/>
  <c r="N45" i="1"/>
  <c r="O45" i="1"/>
  <c r="P45" i="1"/>
  <c r="N26" i="1"/>
  <c r="O26" i="1"/>
  <c r="P26" i="1"/>
  <c r="N25" i="1"/>
  <c r="O25" i="1"/>
  <c r="P25" i="1"/>
  <c r="N68" i="1"/>
  <c r="O68" i="1"/>
  <c r="P68" i="1"/>
  <c r="N87" i="1"/>
  <c r="O87" i="1"/>
  <c r="P87" i="1"/>
  <c r="N5" i="1"/>
  <c r="O5" i="1"/>
  <c r="P5" i="1"/>
  <c r="N33" i="1"/>
  <c r="O33" i="1"/>
  <c r="P33" i="1"/>
  <c r="N30" i="1"/>
  <c r="O30" i="1"/>
  <c r="P30" i="1"/>
  <c r="N41" i="1"/>
  <c r="O41" i="1"/>
  <c r="P41" i="1"/>
  <c r="N46" i="1"/>
  <c r="O46" i="1"/>
  <c r="P46" i="1"/>
  <c r="N54" i="1"/>
  <c r="O54" i="1"/>
  <c r="P54" i="1"/>
  <c r="N70" i="1"/>
  <c r="O70" i="1"/>
  <c r="P70" i="1"/>
  <c r="N39" i="1"/>
  <c r="O39" i="1"/>
  <c r="P39" i="1"/>
  <c r="N9" i="1"/>
  <c r="O9" i="1"/>
  <c r="P9" i="1"/>
  <c r="N22" i="1"/>
  <c r="O22" i="1"/>
  <c r="P22" i="1"/>
  <c r="N50" i="1"/>
  <c r="O50" i="1"/>
  <c r="P50" i="1"/>
  <c r="N77" i="1"/>
  <c r="O77" i="1"/>
  <c r="P77" i="1"/>
  <c r="N75" i="1"/>
  <c r="O75" i="1"/>
  <c r="P75" i="1"/>
  <c r="N6" i="1"/>
  <c r="O6" i="1"/>
  <c r="P6" i="1"/>
  <c r="N74" i="1"/>
  <c r="O74" i="1"/>
  <c r="P74" i="1"/>
  <c r="N52" i="1"/>
  <c r="O52" i="1"/>
  <c r="P52" i="1"/>
  <c r="N51" i="1"/>
  <c r="O51" i="1"/>
  <c r="P51" i="1"/>
  <c r="N38" i="1"/>
  <c r="O38" i="1"/>
  <c r="P38" i="1"/>
  <c r="N35" i="1"/>
  <c r="O35" i="1"/>
  <c r="P35" i="1"/>
  <c r="N59" i="1"/>
  <c r="O59" i="1"/>
  <c r="P59" i="1"/>
  <c r="N8" i="1"/>
  <c r="O8" i="1"/>
  <c r="P8" i="1"/>
  <c r="N15" i="1"/>
  <c r="O15" i="1"/>
  <c r="P15" i="1"/>
  <c r="N67" i="1"/>
  <c r="O67" i="1"/>
  <c r="P67" i="1"/>
  <c r="N85" i="1"/>
  <c r="O85" i="1"/>
  <c r="P85" i="1"/>
  <c r="N88" i="1"/>
  <c r="O88" i="1"/>
  <c r="P88" i="1"/>
  <c r="N55" i="1"/>
  <c r="O55" i="1"/>
  <c r="P55" i="1"/>
  <c r="N60" i="1"/>
  <c r="O60" i="1"/>
  <c r="P60" i="1"/>
  <c r="N12" i="1"/>
  <c r="O12" i="1"/>
  <c r="P12" i="1"/>
  <c r="N69" i="1"/>
  <c r="O69" i="1"/>
  <c r="P69" i="1"/>
  <c r="N37" i="1"/>
  <c r="O37" i="1"/>
  <c r="P37" i="1"/>
  <c r="N31" i="1"/>
  <c r="O31" i="1"/>
  <c r="P31" i="1"/>
  <c r="N40" i="1"/>
  <c r="O40" i="1"/>
  <c r="P40" i="1"/>
  <c r="N63" i="1"/>
  <c r="O63" i="1"/>
  <c r="P63" i="1"/>
  <c r="N78" i="1"/>
  <c r="O78" i="1"/>
  <c r="P78" i="1"/>
  <c r="N24" i="1"/>
  <c r="O24" i="1"/>
  <c r="P24" i="1"/>
  <c r="N80" i="1"/>
  <c r="O80" i="1"/>
  <c r="P80" i="1"/>
  <c r="N29" i="1"/>
  <c r="O29" i="1"/>
  <c r="P29" i="1"/>
  <c r="N32" i="1"/>
  <c r="O32" i="1"/>
  <c r="P32" i="1"/>
  <c r="N44" i="1"/>
  <c r="O44" i="1"/>
  <c r="P44" i="1"/>
  <c r="N81" i="1"/>
  <c r="O81" i="1"/>
  <c r="P81" i="1"/>
  <c r="N28" i="1"/>
  <c r="O28" i="1"/>
  <c r="P28" i="1"/>
  <c r="N48" i="1"/>
  <c r="O48" i="1"/>
  <c r="P48" i="1"/>
  <c r="N47" i="1"/>
  <c r="O47" i="1"/>
  <c r="P47" i="1"/>
  <c r="N89" i="1"/>
  <c r="O89" i="1"/>
  <c r="P89" i="1"/>
  <c r="O13" i="1"/>
  <c r="P13" i="1"/>
  <c r="N13" i="1"/>
  <c r="I84" i="1"/>
  <c r="I43" i="1"/>
  <c r="I90" i="1"/>
  <c r="I42" i="1"/>
  <c r="I23" i="1"/>
  <c r="I53" i="1"/>
  <c r="I21" i="1"/>
  <c r="I56" i="1"/>
  <c r="I86" i="1"/>
  <c r="I91" i="1"/>
  <c r="I65" i="1"/>
  <c r="I82" i="1"/>
  <c r="I83" i="1"/>
  <c r="I76" i="1"/>
  <c r="I72" i="1"/>
  <c r="I18" i="1"/>
  <c r="I71" i="1"/>
  <c r="I66" i="1"/>
  <c r="I7" i="1"/>
  <c r="I17" i="1"/>
  <c r="I79" i="1"/>
  <c r="I45" i="1"/>
  <c r="I26" i="1"/>
  <c r="I25" i="1"/>
  <c r="I68" i="1"/>
  <c r="I87" i="1"/>
  <c r="I5" i="1"/>
  <c r="I33" i="1"/>
  <c r="I30" i="1"/>
  <c r="I41" i="1"/>
  <c r="I46" i="1"/>
  <c r="I54" i="1"/>
  <c r="I70" i="1"/>
  <c r="I39" i="1"/>
  <c r="I9" i="1"/>
  <c r="I22" i="1"/>
  <c r="I50" i="1"/>
  <c r="I77" i="1"/>
  <c r="I75" i="1"/>
  <c r="I6" i="1"/>
  <c r="I74" i="1"/>
  <c r="I52" i="1"/>
  <c r="I51" i="1"/>
  <c r="I38" i="1"/>
  <c r="I35" i="1"/>
  <c r="I59" i="1"/>
  <c r="I8" i="1"/>
  <c r="I15" i="1"/>
  <c r="I67" i="1"/>
  <c r="I85" i="1"/>
  <c r="I88" i="1"/>
  <c r="I55" i="1"/>
  <c r="I60" i="1"/>
  <c r="I12" i="1"/>
  <c r="I69" i="1"/>
  <c r="I37" i="1"/>
  <c r="I31" i="1"/>
  <c r="I40" i="1"/>
  <c r="I63" i="1"/>
  <c r="I78" i="1"/>
  <c r="I24" i="1"/>
  <c r="I80" i="1"/>
  <c r="I29" i="1"/>
  <c r="I32" i="1"/>
  <c r="I44" i="1"/>
  <c r="I81" i="1"/>
  <c r="I28" i="1"/>
  <c r="I48" i="1"/>
  <c r="I47" i="1"/>
  <c r="I89" i="1"/>
  <c r="I13" i="1"/>
  <c r="M84" i="1"/>
  <c r="M43" i="1"/>
  <c r="M90" i="1"/>
  <c r="M42" i="1"/>
  <c r="M23" i="1"/>
  <c r="M53" i="1"/>
  <c r="M21" i="1"/>
  <c r="M56" i="1"/>
  <c r="M86" i="1"/>
  <c r="M91" i="1"/>
  <c r="M65" i="1"/>
  <c r="M82" i="1"/>
  <c r="M83" i="1"/>
  <c r="M76" i="1"/>
  <c r="M72" i="1"/>
  <c r="M18" i="1"/>
  <c r="M71" i="1"/>
  <c r="M66" i="1"/>
  <c r="M7" i="1"/>
  <c r="M17" i="1"/>
  <c r="M79" i="1"/>
  <c r="M45" i="1"/>
  <c r="M26" i="1"/>
  <c r="M25" i="1"/>
  <c r="M68" i="1"/>
  <c r="M87" i="1"/>
  <c r="M5" i="1"/>
  <c r="M33" i="1"/>
  <c r="M30" i="1"/>
  <c r="M41" i="1"/>
  <c r="M46" i="1"/>
  <c r="M54" i="1"/>
  <c r="M70" i="1"/>
  <c r="M39" i="1"/>
  <c r="M9" i="1"/>
  <c r="M22" i="1"/>
  <c r="M50" i="1"/>
  <c r="M77" i="1"/>
  <c r="M75" i="1"/>
  <c r="M6" i="1"/>
  <c r="M74" i="1"/>
  <c r="M52" i="1"/>
  <c r="M51" i="1"/>
  <c r="M38" i="1"/>
  <c r="M35" i="1"/>
  <c r="M59" i="1"/>
  <c r="M8" i="1"/>
  <c r="M15" i="1"/>
  <c r="M67" i="1"/>
  <c r="M85" i="1"/>
  <c r="M88" i="1"/>
  <c r="M55" i="1"/>
  <c r="M60" i="1"/>
  <c r="M12" i="1"/>
  <c r="M69" i="1"/>
  <c r="M37" i="1"/>
  <c r="M31" i="1"/>
  <c r="M40" i="1"/>
  <c r="M63" i="1"/>
  <c r="M78" i="1"/>
  <c r="M24" i="1"/>
  <c r="M80" i="1"/>
  <c r="M29" i="1"/>
  <c r="M32" i="1"/>
  <c r="M44" i="1"/>
  <c r="M81" i="1"/>
  <c r="M28" i="1"/>
  <c r="M48" i="1"/>
  <c r="M47" i="1"/>
  <c r="M89" i="1"/>
  <c r="M13" i="1"/>
  <c r="B18" i="3" l="1"/>
  <c r="B15" i="3"/>
  <c r="B16" i="3" s="1"/>
  <c r="Y61" i="1"/>
  <c r="U61" i="1"/>
  <c r="U58" i="1"/>
  <c r="V58" i="1"/>
  <c r="Y58" i="1" s="1"/>
  <c r="U57" i="1"/>
  <c r="V57" i="1"/>
  <c r="Y57" i="1" s="1"/>
  <c r="U49" i="1"/>
  <c r="V49" i="1"/>
  <c r="Y49" i="1" s="1"/>
  <c r="U34" i="1"/>
  <c r="V34" i="1"/>
  <c r="Y34" i="1" s="1"/>
  <c r="U27" i="1"/>
  <c r="V27" i="1"/>
  <c r="Y27" i="1" s="1"/>
  <c r="U19" i="1"/>
  <c r="V19" i="1"/>
  <c r="Y19" i="1" s="1"/>
  <c r="U64" i="1"/>
  <c r="V64" i="1"/>
  <c r="Y64" i="1" s="1"/>
  <c r="U16" i="1"/>
  <c r="V16" i="1"/>
  <c r="Y16" i="1" s="1"/>
  <c r="U14" i="1"/>
  <c r="Y14" i="1"/>
  <c r="Q32" i="1"/>
  <c r="Q6" i="1"/>
  <c r="Q71" i="1"/>
  <c r="Q83" i="1"/>
  <c r="Q23" i="1"/>
  <c r="U11" i="1"/>
  <c r="V11" i="1"/>
  <c r="Y11" i="1" s="1"/>
  <c r="Q54" i="1"/>
  <c r="Q24" i="1"/>
  <c r="Q63" i="1"/>
  <c r="Q51" i="1"/>
  <c r="Q50" i="1"/>
  <c r="Q41" i="1"/>
  <c r="Q7" i="1"/>
  <c r="Q76" i="1"/>
  <c r="Q21" i="1"/>
  <c r="Q28" i="1"/>
  <c r="Q47" i="1"/>
  <c r="Q5" i="1"/>
  <c r="Q48" i="1"/>
  <c r="Q81" i="1"/>
  <c r="Q29" i="1"/>
  <c r="Q80" i="1"/>
  <c r="Q15" i="1"/>
  <c r="Q60" i="1"/>
  <c r="Q37" i="1"/>
  <c r="Q69" i="1"/>
  <c r="Q12" i="1"/>
  <c r="Q85" i="1"/>
  <c r="Q8" i="1"/>
  <c r="Q75" i="1"/>
  <c r="Q77" i="1"/>
  <c r="Q39" i="1"/>
  <c r="Q70" i="1"/>
  <c r="Q68" i="1"/>
  <c r="Q79" i="1"/>
  <c r="Q66" i="1"/>
  <c r="Q18" i="1"/>
  <c r="Q65" i="1"/>
  <c r="Q91" i="1"/>
  <c r="Q53" i="1"/>
  <c r="Q88" i="1"/>
  <c r="Q87" i="1"/>
  <c r="Q86" i="1"/>
  <c r="Q74" i="1"/>
  <c r="Q25" i="1"/>
  <c r="Q38" i="1"/>
  <c r="Q72" i="1"/>
  <c r="Q67" i="1"/>
  <c r="Q82" i="1"/>
  <c r="Q59" i="1"/>
  <c r="Q56" i="1"/>
  <c r="Q55" i="1"/>
  <c r="Q52" i="1"/>
  <c r="Q45" i="1"/>
  <c r="Q78" i="1"/>
  <c r="Q40" i="1"/>
  <c r="Q35" i="1"/>
  <c r="Q31" i="1"/>
  <c r="Q30" i="1"/>
  <c r="Q26" i="1"/>
  <c r="Q17" i="1"/>
  <c r="Q46" i="1"/>
  <c r="Q33" i="1"/>
  <c r="Q22" i="1"/>
  <c r="Q73" i="1"/>
  <c r="Q9" i="1"/>
  <c r="Q43" i="1"/>
  <c r="Q44" i="1"/>
  <c r="Q89" i="1"/>
  <c r="Q42" i="1"/>
  <c r="Q90" i="1"/>
  <c r="Q84" i="1"/>
  <c r="Q13" i="1"/>
  <c r="E84" i="1" l="1"/>
  <c r="E43" i="1"/>
  <c r="E90" i="1"/>
  <c r="E42" i="1"/>
  <c r="E23" i="1"/>
  <c r="E53" i="1"/>
  <c r="E21" i="1"/>
  <c r="E56" i="1"/>
  <c r="E86" i="1"/>
  <c r="E91" i="1"/>
  <c r="E65" i="1"/>
  <c r="E82" i="1"/>
  <c r="E83" i="1"/>
  <c r="E76" i="1"/>
  <c r="E72" i="1"/>
  <c r="E18" i="1"/>
  <c r="E71" i="1"/>
  <c r="E66" i="1"/>
  <c r="E7" i="1"/>
  <c r="E17" i="1"/>
  <c r="E73" i="1"/>
  <c r="E79" i="1"/>
  <c r="E45" i="1"/>
  <c r="E26" i="1"/>
  <c r="E25" i="1"/>
  <c r="E68" i="1"/>
  <c r="E87" i="1"/>
  <c r="E5" i="1"/>
  <c r="E33" i="1"/>
  <c r="E30" i="1"/>
  <c r="E41" i="1"/>
  <c r="E46" i="1"/>
  <c r="E54" i="1"/>
  <c r="E70" i="1"/>
  <c r="E39" i="1"/>
  <c r="E9" i="1"/>
  <c r="E22" i="1"/>
  <c r="E50" i="1"/>
  <c r="E77" i="1"/>
  <c r="E75" i="1"/>
  <c r="E6" i="1"/>
  <c r="E74" i="1"/>
  <c r="E52" i="1"/>
  <c r="E51" i="1"/>
  <c r="E38" i="1"/>
  <c r="E35" i="1"/>
  <c r="E59" i="1"/>
  <c r="E8" i="1"/>
  <c r="E15" i="1"/>
  <c r="E67" i="1"/>
  <c r="E85" i="1"/>
  <c r="E88" i="1"/>
  <c r="E55" i="1"/>
  <c r="E60" i="1"/>
  <c r="E12" i="1"/>
  <c r="E69" i="1"/>
  <c r="E37" i="1"/>
  <c r="E31" i="1"/>
  <c r="E40" i="1"/>
  <c r="E63" i="1"/>
  <c r="E78" i="1"/>
  <c r="E24" i="1"/>
  <c r="E80" i="1"/>
  <c r="E29" i="1"/>
  <c r="E32" i="1"/>
  <c r="E44" i="1"/>
  <c r="E81" i="1"/>
  <c r="E28" i="1"/>
  <c r="E48" i="1"/>
  <c r="E47" i="1"/>
  <c r="E89" i="1"/>
  <c r="E13" i="1"/>
  <c r="R13" i="1" l="1"/>
  <c r="S13" i="1"/>
  <c r="T13" i="1"/>
  <c r="X13" i="1" s="1"/>
  <c r="R63" i="1"/>
  <c r="V63" i="1" s="1"/>
  <c r="T63" i="1"/>
  <c r="X63" i="1" s="1"/>
  <c r="S63" i="1"/>
  <c r="W63" i="1" s="1"/>
  <c r="S88" i="1"/>
  <c r="W88" i="1" s="1"/>
  <c r="R88" i="1"/>
  <c r="V88" i="1" s="1"/>
  <c r="T88" i="1"/>
  <c r="R9" i="1"/>
  <c r="V9" i="1" s="1"/>
  <c r="T9" i="1"/>
  <c r="X9" i="1" s="1"/>
  <c r="S9" i="1"/>
  <c r="W9" i="1" s="1"/>
  <c r="R17" i="1"/>
  <c r="V17" i="1" s="1"/>
  <c r="T17" i="1"/>
  <c r="X17" i="1" s="1"/>
  <c r="S17" i="1"/>
  <c r="W17" i="1" s="1"/>
  <c r="S82" i="1"/>
  <c r="W82" i="1" s="1"/>
  <c r="R82" i="1"/>
  <c r="V82" i="1" s="1"/>
  <c r="T82" i="1"/>
  <c r="X82" i="1" s="1"/>
  <c r="R42" i="1"/>
  <c r="V42" i="1" s="1"/>
  <c r="S42" i="1"/>
  <c r="W42" i="1" s="1"/>
  <c r="T42" i="1"/>
  <c r="X42" i="1" s="1"/>
  <c r="R40" i="1"/>
  <c r="S40" i="1"/>
  <c r="W40" i="1" s="1"/>
  <c r="T40" i="1"/>
  <c r="X40" i="1" s="1"/>
  <c r="R52" i="1"/>
  <c r="T52" i="1"/>
  <c r="X52" i="1" s="1"/>
  <c r="S52" i="1"/>
  <c r="W52" i="1" s="1"/>
  <c r="S87" i="1"/>
  <c r="W87" i="1" s="1"/>
  <c r="R87" i="1"/>
  <c r="T87" i="1"/>
  <c r="X87" i="1" s="1"/>
  <c r="S44" i="1"/>
  <c r="W44" i="1" s="1"/>
  <c r="T44" i="1"/>
  <c r="X44" i="1" s="1"/>
  <c r="R44" i="1"/>
  <c r="T31" i="1"/>
  <c r="X31" i="1" s="1"/>
  <c r="S31" i="1"/>
  <c r="W31" i="1" s="1"/>
  <c r="R31" i="1"/>
  <c r="V31" i="1" s="1"/>
  <c r="S67" i="1"/>
  <c r="W67" i="1" s="1"/>
  <c r="T67" i="1"/>
  <c r="X67" i="1" s="1"/>
  <c r="R67" i="1"/>
  <c r="S35" i="1"/>
  <c r="W35" i="1" s="1"/>
  <c r="R35" i="1"/>
  <c r="T35" i="1"/>
  <c r="X35" i="1" s="1"/>
  <c r="R74" i="1"/>
  <c r="V74" i="1" s="1"/>
  <c r="S74" i="1"/>
  <c r="W74" i="1" s="1"/>
  <c r="T74" i="1"/>
  <c r="S30" i="1"/>
  <c r="W30" i="1" s="1"/>
  <c r="T30" i="1"/>
  <c r="X30" i="1" s="1"/>
  <c r="R30" i="1"/>
  <c r="V30" i="1" s="1"/>
  <c r="R53" i="1"/>
  <c r="V53" i="1" s="1"/>
  <c r="S53" i="1"/>
  <c r="W53" i="1" s="1"/>
  <c r="T53" i="1"/>
  <c r="X53" i="1" s="1"/>
  <c r="R46" i="1"/>
  <c r="V46" i="1" s="1"/>
  <c r="S46" i="1"/>
  <c r="T46" i="1"/>
  <c r="X46" i="1" s="1"/>
  <c r="T26" i="1"/>
  <c r="X26" i="1" s="1"/>
  <c r="R26" i="1"/>
  <c r="V26" i="1" s="1"/>
  <c r="S26" i="1"/>
  <c r="R56" i="1"/>
  <c r="S56" i="1"/>
  <c r="W56" i="1" s="1"/>
  <c r="T56" i="1"/>
  <c r="X56" i="1" s="1"/>
  <c r="S89" i="1"/>
  <c r="R89" i="1"/>
  <c r="T89" i="1"/>
  <c r="X89" i="1" s="1"/>
  <c r="R59" i="1"/>
  <c r="V59" i="1" s="1"/>
  <c r="S59" i="1"/>
  <c r="T59" i="1"/>
  <c r="X59" i="1" s="1"/>
  <c r="R45" i="1"/>
  <c r="V45" i="1" s="1"/>
  <c r="S45" i="1"/>
  <c r="W45" i="1" s="1"/>
  <c r="T45" i="1"/>
  <c r="X45" i="1" s="1"/>
  <c r="R72" i="1"/>
  <c r="V72" i="1" s="1"/>
  <c r="T72" i="1"/>
  <c r="X72" i="1" s="1"/>
  <c r="S72" i="1"/>
  <c r="W72" i="1" s="1"/>
  <c r="T90" i="1"/>
  <c r="X90" i="1" s="1"/>
  <c r="S90" i="1"/>
  <c r="W90" i="1" s="1"/>
  <c r="R90" i="1"/>
  <c r="V90" i="1" s="1"/>
  <c r="S55" i="1"/>
  <c r="W55" i="1" s="1"/>
  <c r="T55" i="1"/>
  <c r="X55" i="1" s="1"/>
  <c r="R55" i="1"/>
  <c r="V55" i="1" s="1"/>
  <c r="T38" i="1"/>
  <c r="X38" i="1" s="1"/>
  <c r="S38" i="1"/>
  <c r="W38" i="1" s="1"/>
  <c r="R38" i="1"/>
  <c r="R22" i="1"/>
  <c r="S22" i="1"/>
  <c r="W22" i="1" s="1"/>
  <c r="T22" i="1"/>
  <c r="X22" i="1" s="1"/>
  <c r="S33" i="1"/>
  <c r="W33" i="1" s="1"/>
  <c r="T33" i="1"/>
  <c r="X33" i="1" s="1"/>
  <c r="R33" i="1"/>
  <c r="T25" i="1"/>
  <c r="X25" i="1" s="1"/>
  <c r="R25" i="1"/>
  <c r="V25" i="1" s="1"/>
  <c r="S25" i="1"/>
  <c r="W25" i="1" s="1"/>
  <c r="R73" i="1"/>
  <c r="V73" i="1" s="1"/>
  <c r="T73" i="1"/>
  <c r="X73" i="1" s="1"/>
  <c r="S73" i="1"/>
  <c r="W73" i="1" s="1"/>
  <c r="T86" i="1"/>
  <c r="X86" i="1" s="1"/>
  <c r="R86" i="1"/>
  <c r="V86" i="1" s="1"/>
  <c r="S86" i="1"/>
  <c r="W86" i="1" s="1"/>
  <c r="T84" i="1"/>
  <c r="S84" i="1"/>
  <c r="W84" i="1" s="1"/>
  <c r="R84" i="1"/>
  <c r="T47" i="1"/>
  <c r="X47" i="1" s="1"/>
  <c r="S47" i="1"/>
  <c r="R47" i="1"/>
  <c r="V47" i="1" s="1"/>
  <c r="T48" i="1"/>
  <c r="X48" i="1" s="1"/>
  <c r="S48" i="1"/>
  <c r="W48" i="1" s="1"/>
  <c r="R48" i="1"/>
  <c r="T28" i="1"/>
  <c r="X28" i="1" s="1"/>
  <c r="R28" i="1"/>
  <c r="V28" i="1" s="1"/>
  <c r="S28" i="1"/>
  <c r="W28" i="1" s="1"/>
  <c r="T81" i="1"/>
  <c r="X81" i="1" s="1"/>
  <c r="R81" i="1"/>
  <c r="V81" i="1" s="1"/>
  <c r="S81" i="1"/>
  <c r="W81" i="1" s="1"/>
  <c r="T32" i="1"/>
  <c r="X32" i="1" s="1"/>
  <c r="S32" i="1"/>
  <c r="R32" i="1"/>
  <c r="V32" i="1" s="1"/>
  <c r="T29" i="1"/>
  <c r="X29" i="1" s="1"/>
  <c r="S29" i="1"/>
  <c r="W29" i="1" s="1"/>
  <c r="R29" i="1"/>
  <c r="V29" i="1" s="1"/>
  <c r="T80" i="1"/>
  <c r="X80" i="1" s="1"/>
  <c r="S80" i="1"/>
  <c r="W80" i="1" s="1"/>
  <c r="R80" i="1"/>
  <c r="V80" i="1" s="1"/>
  <c r="T24" i="1"/>
  <c r="X24" i="1" s="1"/>
  <c r="S24" i="1"/>
  <c r="W24" i="1" s="1"/>
  <c r="R24" i="1"/>
  <c r="V24" i="1" s="1"/>
  <c r="S78" i="1"/>
  <c r="W78" i="1" s="1"/>
  <c r="R78" i="1"/>
  <c r="V78" i="1" s="1"/>
  <c r="T78" i="1"/>
  <c r="X78" i="1" s="1"/>
  <c r="R37" i="1"/>
  <c r="V37" i="1" s="1"/>
  <c r="T37" i="1"/>
  <c r="X37" i="1" s="1"/>
  <c r="S37" i="1"/>
  <c r="W37" i="1" s="1"/>
  <c r="S69" i="1"/>
  <c r="W69" i="1" s="1"/>
  <c r="R69" i="1"/>
  <c r="T69" i="1"/>
  <c r="X69" i="1" s="1"/>
  <c r="R12" i="1"/>
  <c r="V12" i="1" s="1"/>
  <c r="S12" i="1"/>
  <c r="W12" i="1" s="1"/>
  <c r="T12" i="1"/>
  <c r="X12" i="1" s="1"/>
  <c r="S60" i="1"/>
  <c r="W60" i="1" s="1"/>
  <c r="R60" i="1"/>
  <c r="T60" i="1"/>
  <c r="X60" i="1" s="1"/>
  <c r="R85" i="1"/>
  <c r="V85" i="1" s="1"/>
  <c r="T85" i="1"/>
  <c r="X85" i="1" s="1"/>
  <c r="S85" i="1"/>
  <c r="W85" i="1" s="1"/>
  <c r="S15" i="1"/>
  <c r="W15" i="1" s="1"/>
  <c r="T15" i="1"/>
  <c r="X15" i="1" s="1"/>
  <c r="R15" i="1"/>
  <c r="V15" i="1" s="1"/>
  <c r="S8" i="1"/>
  <c r="R8" i="1"/>
  <c r="V8" i="1" s="1"/>
  <c r="T8" i="1"/>
  <c r="X8" i="1" s="1"/>
  <c r="T51" i="1"/>
  <c r="X51" i="1" s="1"/>
  <c r="S51" i="1"/>
  <c r="W51" i="1" s="1"/>
  <c r="R51" i="1"/>
  <c r="V51" i="1" s="1"/>
  <c r="T75" i="1"/>
  <c r="X75" i="1" s="1"/>
  <c r="R75" i="1"/>
  <c r="S75" i="1"/>
  <c r="W75" i="1" s="1"/>
  <c r="S6" i="1"/>
  <c r="W6" i="1" s="1"/>
  <c r="R6" i="1"/>
  <c r="T6" i="1"/>
  <c r="X6" i="1" s="1"/>
  <c r="S77" i="1"/>
  <c r="W77" i="1" s="1"/>
  <c r="R77" i="1"/>
  <c r="V77" i="1" s="1"/>
  <c r="T77" i="1"/>
  <c r="X77" i="1" s="1"/>
  <c r="T50" i="1"/>
  <c r="X50" i="1" s="1"/>
  <c r="S50" i="1"/>
  <c r="W50" i="1" s="1"/>
  <c r="R50" i="1"/>
  <c r="V50" i="1" s="1"/>
  <c r="R39" i="1"/>
  <c r="V39" i="1" s="1"/>
  <c r="T39" i="1"/>
  <c r="X39" i="1" s="1"/>
  <c r="S39" i="1"/>
  <c r="W39" i="1" s="1"/>
  <c r="R70" i="1"/>
  <c r="S70" i="1"/>
  <c r="W70" i="1" s="1"/>
  <c r="T70" i="1"/>
  <c r="X70" i="1" s="1"/>
  <c r="S54" i="1"/>
  <c r="W54" i="1" s="1"/>
  <c r="R54" i="1"/>
  <c r="T54" i="1"/>
  <c r="X54" i="1" s="1"/>
  <c r="R41" i="1"/>
  <c r="V41" i="1" s="1"/>
  <c r="T41" i="1"/>
  <c r="S41" i="1"/>
  <c r="W41" i="1" s="1"/>
  <c r="R5" i="1"/>
  <c r="T5" i="1"/>
  <c r="X5" i="1" s="1"/>
  <c r="S5" i="1"/>
  <c r="W5" i="1" s="1"/>
  <c r="R68" i="1"/>
  <c r="V68" i="1" s="1"/>
  <c r="S68" i="1"/>
  <c r="W68" i="1" s="1"/>
  <c r="T68" i="1"/>
  <c r="X68" i="1" s="1"/>
  <c r="S79" i="1"/>
  <c r="W79" i="1" s="1"/>
  <c r="T79" i="1"/>
  <c r="X79" i="1" s="1"/>
  <c r="R79" i="1"/>
  <c r="V79" i="1" s="1"/>
  <c r="R7" i="1"/>
  <c r="V7" i="1" s="1"/>
  <c r="T7" i="1"/>
  <c r="X7" i="1" s="1"/>
  <c r="S7" i="1"/>
  <c r="W7" i="1" s="1"/>
  <c r="R66" i="1"/>
  <c r="V66" i="1" s="1"/>
  <c r="T66" i="1"/>
  <c r="X66" i="1" s="1"/>
  <c r="S66" i="1"/>
  <c r="W66" i="1" s="1"/>
  <c r="R71" i="1"/>
  <c r="S71" i="1"/>
  <c r="W71" i="1" s="1"/>
  <c r="T71" i="1"/>
  <c r="X71" i="1" s="1"/>
  <c r="S18" i="1"/>
  <c r="W18" i="1" s="1"/>
  <c r="R18" i="1"/>
  <c r="V18" i="1" s="1"/>
  <c r="T18" i="1"/>
  <c r="X18" i="1" s="1"/>
  <c r="R76" i="1"/>
  <c r="V76" i="1" s="1"/>
  <c r="T76" i="1"/>
  <c r="X76" i="1" s="1"/>
  <c r="S76" i="1"/>
  <c r="W76" i="1" s="1"/>
  <c r="S83" i="1"/>
  <c r="W83" i="1" s="1"/>
  <c r="T83" i="1"/>
  <c r="X83" i="1" s="1"/>
  <c r="R83" i="1"/>
  <c r="R65" i="1"/>
  <c r="T65" i="1"/>
  <c r="X65" i="1" s="1"/>
  <c r="S65" i="1"/>
  <c r="W65" i="1" s="1"/>
  <c r="S91" i="1"/>
  <c r="W91" i="1" s="1"/>
  <c r="T91" i="1"/>
  <c r="X91" i="1" s="1"/>
  <c r="R91" i="1"/>
  <c r="T21" i="1"/>
  <c r="X21" i="1" s="1"/>
  <c r="R21" i="1"/>
  <c r="V21" i="1" s="1"/>
  <c r="S21" i="1"/>
  <c r="W21" i="1" s="1"/>
  <c r="T23" i="1"/>
  <c r="X23" i="1" s="1"/>
  <c r="R23" i="1"/>
  <c r="V23" i="1" s="1"/>
  <c r="S23" i="1"/>
  <c r="W23" i="1" s="1"/>
  <c r="S43" i="1"/>
  <c r="W43" i="1" s="1"/>
  <c r="T43" i="1"/>
  <c r="X43" i="1" s="1"/>
  <c r="R43" i="1"/>
  <c r="V35" i="1"/>
  <c r="W32" i="1"/>
  <c r="X84" i="1"/>
  <c r="V48" i="1"/>
  <c r="W89" i="1"/>
  <c r="X88" i="1"/>
  <c r="W8" i="1"/>
  <c r="W46" i="1"/>
  <c r="W26" i="1"/>
  <c r="V44" i="1"/>
  <c r="X74" i="1"/>
  <c r="V13" i="1"/>
  <c r="W13" i="1"/>
  <c r="W47" i="1"/>
  <c r="W59" i="1"/>
  <c r="V52" i="1"/>
  <c r="X41" i="1"/>
  <c r="T92" i="1" l="1"/>
  <c r="T93" i="1" s="1"/>
  <c r="S92" i="1"/>
  <c r="S93" i="1" s="1"/>
  <c r="R92" i="1"/>
  <c r="R93" i="1" s="1"/>
  <c r="Y48" i="1"/>
  <c r="U89" i="1"/>
  <c r="V89" i="1"/>
  <c r="Y89" i="1" s="1"/>
  <c r="Y85" i="1"/>
  <c r="Y47" i="1"/>
  <c r="Y13" i="1"/>
  <c r="Y42" i="1"/>
  <c r="Y17" i="1"/>
  <c r="Y9" i="1"/>
  <c r="Y88" i="1"/>
  <c r="Y81" i="1"/>
  <c r="Y28" i="1"/>
  <c r="Y80" i="1"/>
  <c r="Y29" i="1"/>
  <c r="Y44" i="1"/>
  <c r="Y32" i="1"/>
  <c r="U65" i="1"/>
  <c r="V65" i="1"/>
  <c r="Y65" i="1" s="1"/>
  <c r="U91" i="1"/>
  <c r="V91" i="1"/>
  <c r="Y91" i="1" s="1"/>
  <c r="U5" i="1"/>
  <c r="V5" i="1"/>
  <c r="Y5" i="1" s="1"/>
  <c r="U75" i="1"/>
  <c r="V75" i="1"/>
  <c r="Y75" i="1" s="1"/>
  <c r="U69" i="1"/>
  <c r="V69" i="1"/>
  <c r="Y69" i="1" s="1"/>
  <c r="U22" i="1"/>
  <c r="V22" i="1"/>
  <c r="Y22" i="1" s="1"/>
  <c r="U43" i="1"/>
  <c r="V43" i="1"/>
  <c r="Y43" i="1" s="1"/>
  <c r="Y12" i="1"/>
  <c r="Y26" i="1"/>
  <c r="Y50" i="1"/>
  <c r="U33" i="1"/>
  <c r="V33" i="1"/>
  <c r="Y33" i="1" s="1"/>
  <c r="Y66" i="1"/>
  <c r="Y90" i="1"/>
  <c r="Y7" i="1"/>
  <c r="Y39" i="1"/>
  <c r="Y59" i="1"/>
  <c r="Y78" i="1"/>
  <c r="Y30" i="1"/>
  <c r="Y18" i="1"/>
  <c r="Y46" i="1"/>
  <c r="Y8" i="1"/>
  <c r="Y37" i="1"/>
  <c r="Y68" i="1"/>
  <c r="W92" i="1"/>
  <c r="W93" i="1" s="1"/>
  <c r="Y86" i="1"/>
  <c r="Y25" i="1"/>
  <c r="Y53" i="1"/>
  <c r="Y31" i="1"/>
  <c r="U87" i="1"/>
  <c r="V87" i="1"/>
  <c r="Y87" i="1" s="1"/>
  <c r="U40" i="1"/>
  <c r="V40" i="1"/>
  <c r="Y40" i="1" s="1"/>
  <c r="U6" i="1"/>
  <c r="V6" i="1"/>
  <c r="Y6" i="1" s="1"/>
  <c r="U67" i="1"/>
  <c r="V67" i="1"/>
  <c r="Y67" i="1" s="1"/>
  <c r="U56" i="1"/>
  <c r="V56" i="1"/>
  <c r="Y56" i="1" s="1"/>
  <c r="U60" i="1"/>
  <c r="V60" i="1"/>
  <c r="Y60" i="1" s="1"/>
  <c r="U84" i="1"/>
  <c r="V84" i="1"/>
  <c r="Y84" i="1" s="1"/>
  <c r="U71" i="1"/>
  <c r="V71" i="1"/>
  <c r="Y71" i="1" s="1"/>
  <c r="U54" i="1"/>
  <c r="V54" i="1"/>
  <c r="Y54" i="1" s="1"/>
  <c r="U38" i="1"/>
  <c r="V38" i="1"/>
  <c r="Y38" i="1" s="1"/>
  <c r="U70" i="1"/>
  <c r="V70" i="1"/>
  <c r="Y70" i="1" s="1"/>
  <c r="Y21" i="1"/>
  <c r="Y45" i="1"/>
  <c r="Y77" i="1"/>
  <c r="Y74" i="1"/>
  <c r="X92" i="1"/>
  <c r="X93" i="1" s="1"/>
  <c r="Y72" i="1"/>
  <c r="Y41" i="1"/>
  <c r="Y52" i="1"/>
  <c r="Y55" i="1"/>
  <c r="Y79" i="1"/>
  <c r="Y82" i="1"/>
  <c r="Y51" i="1"/>
  <c r="Y63" i="1"/>
  <c r="Y15" i="1"/>
  <c r="Y76" i="1"/>
  <c r="Y24" i="1"/>
  <c r="Y23" i="1"/>
  <c r="Y73" i="1"/>
  <c r="Y35" i="1"/>
  <c r="U83" i="1"/>
  <c r="V83" i="1"/>
  <c r="U21" i="1"/>
  <c r="U45" i="1"/>
  <c r="U77" i="1"/>
  <c r="U85" i="1"/>
  <c r="U12" i="1"/>
  <c r="U47" i="1"/>
  <c r="U13" i="1"/>
  <c r="U74" i="1"/>
  <c r="U42" i="1"/>
  <c r="U17" i="1"/>
  <c r="U26" i="1"/>
  <c r="U9" i="1"/>
  <c r="U88" i="1"/>
  <c r="U81" i="1"/>
  <c r="U28" i="1"/>
  <c r="U50" i="1"/>
  <c r="U66" i="1"/>
  <c r="U90" i="1"/>
  <c r="U7" i="1"/>
  <c r="U39" i="1"/>
  <c r="U59" i="1"/>
  <c r="U80" i="1"/>
  <c r="U78" i="1"/>
  <c r="U30" i="1"/>
  <c r="U18" i="1"/>
  <c r="U46" i="1"/>
  <c r="U8" i="1"/>
  <c r="U29" i="1"/>
  <c r="U37" i="1"/>
  <c r="U68" i="1"/>
  <c r="U48" i="1"/>
  <c r="U86" i="1"/>
  <c r="U25" i="1"/>
  <c r="U53" i="1"/>
  <c r="U31" i="1"/>
  <c r="U72" i="1"/>
  <c r="U41" i="1"/>
  <c r="U52" i="1"/>
  <c r="U55" i="1"/>
  <c r="U79" i="1"/>
  <c r="U44" i="1"/>
  <c r="U82" i="1"/>
  <c r="U51" i="1"/>
  <c r="U63" i="1"/>
  <c r="U15" i="1"/>
  <c r="U76" i="1"/>
  <c r="U24" i="1"/>
  <c r="U23" i="1"/>
  <c r="U73" i="1"/>
  <c r="U32" i="1"/>
  <c r="U35" i="1"/>
  <c r="U93" i="1" l="1"/>
  <c r="Y83" i="1"/>
  <c r="Y92" i="1" s="1"/>
  <c r="B5" i="2" s="1"/>
  <c r="V92" i="1"/>
  <c r="V93" i="1" s="1"/>
  <c r="Y93" i="1" s="1"/>
  <c r="Y94" i="1" s="1"/>
  <c r="U92" i="1"/>
  <c r="B6" i="2" l="1"/>
  <c r="B7" i="2"/>
  <c r="B8" i="2"/>
  <c r="B4" i="2" l="1"/>
  <c r="B11" i="2" l="1"/>
  <c r="B12" i="2" s="1"/>
  <c r="B13" i="2" l="1"/>
  <c r="B14" i="2" s="1"/>
  <c r="B15" i="2" l="1"/>
  <c r="B16" i="2" s="1"/>
  <c r="B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5" authorId="0" shapeId="0" xr:uid="{3D48B3E6-00E1-494F-B466-54F9F294AC6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ფასი აღებულია ინტერნეტ მაღაზიიდან</t>
        </r>
      </text>
    </comment>
    <comment ref="U93" authorId="0" shapeId="0" xr:uid="{75E698FD-2510-45F7-AD73-04F716849EC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საშუალოდ, ერთი მოსწავლის კვება დღეში
</t>
        </r>
      </text>
    </comment>
  </commentList>
</comments>
</file>

<file path=xl/sharedStrings.xml><?xml version="1.0" encoding="utf-8"?>
<sst xmlns="http://schemas.openxmlformats.org/spreadsheetml/2006/main" count="538" uniqueCount="159">
  <si>
    <t>დასახელება</t>
  </si>
  <si>
    <t>ზომის ერთეული</t>
  </si>
  <si>
    <t>ბრინჯი</t>
  </si>
  <si>
    <t>1 კილოგრამი</t>
  </si>
  <si>
    <t>წიწიბურა</t>
  </si>
  <si>
    <t>მანანის ბურღული</t>
  </si>
  <si>
    <t>ხორბლის პური</t>
  </si>
  <si>
    <t>მაკარონი და მაკარონის ნაწარმი</t>
  </si>
  <si>
    <t>ვერმიშელი</t>
  </si>
  <si>
    <t>ნამცხვარი</t>
  </si>
  <si>
    <t>ვაფლი კრემით</t>
  </si>
  <si>
    <t>ორცხობილა</t>
  </si>
  <si>
    <t>ხაჭაპური საცხობში</t>
  </si>
  <si>
    <t>1 ცალი</t>
  </si>
  <si>
    <t>ხორბლის ფქვილი</t>
  </si>
  <si>
    <t>სიმინდის ფქვილი</t>
  </si>
  <si>
    <t>ძროხის ხორცი</t>
  </si>
  <si>
    <t>ძროხის ხორცის ფარში</t>
  </si>
  <si>
    <t>ღორის ხორცი</t>
  </si>
  <si>
    <t>ქათმის ხორცი</t>
  </si>
  <si>
    <t>გაყინული ქათმის ხორცი</t>
  </si>
  <si>
    <t>ქათმის ბარკლები</t>
  </si>
  <si>
    <t>სოსისი</t>
  </si>
  <si>
    <t>ახალი თევზი</t>
  </si>
  <si>
    <t>გაყინული თევზი</t>
  </si>
  <si>
    <t>0.25 კილოგრამი</t>
  </si>
  <si>
    <t>ქარხნული რძე</t>
  </si>
  <si>
    <t>1 ლიტრი</t>
  </si>
  <si>
    <t>შესქელებული რძე და რძის შემცველი პროდუქტი</t>
  </si>
  <si>
    <t>0.4 კილოგრამი</t>
  </si>
  <si>
    <t>მაწონი</t>
  </si>
  <si>
    <t>0.5 ლიტრი</t>
  </si>
  <si>
    <t>იოგურტი</t>
  </si>
  <si>
    <t>იმერული ყველი</t>
  </si>
  <si>
    <t>სულგუნი</t>
  </si>
  <si>
    <t>ხაჭო</t>
  </si>
  <si>
    <t>არაჟანი</t>
  </si>
  <si>
    <t>კვერცხი</t>
  </si>
  <si>
    <t>10 ცალი</t>
  </si>
  <si>
    <t>კარაქი და სპრედი</t>
  </si>
  <si>
    <t>მაიონეზი</t>
  </si>
  <si>
    <t>მზესუმზირის ზეთი</t>
  </si>
  <si>
    <t>ნიგოზი</t>
  </si>
  <si>
    <t>ფორთოხალი</t>
  </si>
  <si>
    <t>ლიმონი</t>
  </si>
  <si>
    <t>ბანანი</t>
  </si>
  <si>
    <t>ვაშლი</t>
  </si>
  <si>
    <t>მსხალი</t>
  </si>
  <si>
    <t>ყურძენი</t>
  </si>
  <si>
    <t>ქლიავი</t>
  </si>
  <si>
    <t>ატამი</t>
  </si>
  <si>
    <t>მწვანილი</t>
  </si>
  <si>
    <t>0.1 კილოგრამი</t>
  </si>
  <si>
    <t>მწვანე ლობიო</t>
  </si>
  <si>
    <t>კომბოსტო</t>
  </si>
  <si>
    <t>კიტრი</t>
  </si>
  <si>
    <t>პომიდორი</t>
  </si>
  <si>
    <t>ბადრიჯანი</t>
  </si>
  <si>
    <t>სტაფილო</t>
  </si>
  <si>
    <t>ჭარხალი</t>
  </si>
  <si>
    <t>ხახვი</t>
  </si>
  <si>
    <t>ნიორი</t>
  </si>
  <si>
    <t>საზამთრო</t>
  </si>
  <si>
    <t>ბოსტნეულის კონსერვი</t>
  </si>
  <si>
    <t>ტომატ-პასტა</t>
  </si>
  <si>
    <t>კიტრის მწნილი</t>
  </si>
  <si>
    <t>კარტოფილი</t>
  </si>
  <si>
    <t>ლობიო ხმელი</t>
  </si>
  <si>
    <t>სანელებლები</t>
  </si>
  <si>
    <t>0.05 კილოგრამი</t>
  </si>
  <si>
    <t>შაქარი</t>
  </si>
  <si>
    <t>თაფლი</t>
  </si>
  <si>
    <t>შოკოლადის ფილა</t>
  </si>
  <si>
    <t>კარამელი</t>
  </si>
  <si>
    <t>კეტჩუპი</t>
  </si>
  <si>
    <t>მარილი</t>
  </si>
  <si>
    <t>საფუარი</t>
  </si>
  <si>
    <t>ჩაი ერთჯერად პაკეტებში</t>
  </si>
  <si>
    <t>კაკაო</t>
  </si>
  <si>
    <t>მინერალური წყალი (გაზირებული)</t>
  </si>
  <si>
    <t>მინერალური წყალი (არაგაზირებული)</t>
  </si>
  <si>
    <t>ხილის წვენები</t>
  </si>
  <si>
    <t xml:space="preserve">საშუალო საცალო საბაზრო ფასები საქართველოში, სამომხმარებლო კალათის მიხედვით </t>
  </si>
  <si>
    <r>
      <rPr>
        <b/>
        <sz val="11"/>
        <color theme="1"/>
        <rFont val="Calibri"/>
        <family val="2"/>
        <scheme val="minor"/>
      </rPr>
      <t>შენიშვნა</t>
    </r>
    <r>
      <rPr>
        <sz val="11"/>
        <color theme="1"/>
        <rFont val="Calibri"/>
        <family val="2"/>
        <scheme val="minor"/>
      </rPr>
      <t xml:space="preserve">: ინფორმაცია ზოგადი ხასიათისაა და არ ასახავს ფასებს პროდუქციის ცალკეული სახეობისა და ხარისხის მიხედვით. </t>
    </r>
  </si>
  <si>
    <t>2020 აგვისტო</t>
  </si>
  <si>
    <t>ლარი</t>
  </si>
  <si>
    <t>ფასი ნომ</t>
  </si>
  <si>
    <t>1. მოსწ. საშ. საფ.</t>
  </si>
  <si>
    <t>1 მოსწ. საბაზო საფ.</t>
  </si>
  <si>
    <t>1 მოსწ. დაწყ. საფ.</t>
  </si>
  <si>
    <t>თანხა</t>
  </si>
  <si>
    <t>სულ</t>
  </si>
  <si>
    <t>სულ მოსწ. დაწყ. საფ.</t>
  </si>
  <si>
    <t>თანხა მოსწავლეთა სრულ რაოდენობაზე</t>
  </si>
  <si>
    <t>სულ მოსწ. საბაზო საფ.</t>
  </si>
  <si>
    <t>სულ მოსწ. საშ. საფ.</t>
  </si>
  <si>
    <t>საერთო თანხა</t>
  </si>
  <si>
    <t>პროდუქტების ჯერადობა სასწავლო წელს</t>
  </si>
  <si>
    <t>სულ ნომინალი</t>
  </si>
  <si>
    <t>ნომინალური ზომის ერთეული</t>
  </si>
  <si>
    <t>პროდუქტები ერთ მიღებაზე ნომინალური ზომის ერთეულით</t>
  </si>
  <si>
    <t>პროდუქტები სასწავლო წელს ნომინალური ზომის ერთეულით</t>
  </si>
  <si>
    <t>სწავლის ხანგრძლივობა დღე</t>
  </si>
  <si>
    <t>პირდაპირი ხარჯები</t>
  </si>
  <si>
    <t>მომზადების ხარჯები მათ შორის სამზარეულოს პერსონალის  ხელფასი</t>
  </si>
  <si>
    <t>ერთჯერადი შესაფუთი და სხვა სახარჯი მასალა</t>
  </si>
  <si>
    <t>გაუთვალისწინებელი ხარჯი</t>
  </si>
  <si>
    <t>არაპირდაპირი ხარჯი</t>
  </si>
  <si>
    <t>ფასნამატი</t>
  </si>
  <si>
    <t>სულ ხარჯი</t>
  </si>
  <si>
    <t>სულ დანახარჯები სკოლის მოსწავლეების კვებაზე</t>
  </si>
  <si>
    <t>ლოგისტიკა</t>
  </si>
  <si>
    <t>სწავლის ხანგრძლივობა კვირა</t>
  </si>
  <si>
    <t>ერთი მოსწავლე სასწავლო წელს</t>
  </si>
  <si>
    <t>ერთი მოსწავლე დღეში</t>
  </si>
  <si>
    <t>ბარდა</t>
  </si>
  <si>
    <t>ბროკოლი</t>
  </si>
  <si>
    <t>ბურბუშელას ფანტელი</t>
  </si>
  <si>
    <t>გოგრა</t>
  </si>
  <si>
    <t>ისპანახი</t>
  </si>
  <si>
    <t>კივი</t>
  </si>
  <si>
    <t>მიუსლი</t>
  </si>
  <si>
    <t>ოსპი</t>
  </si>
  <si>
    <t>სალათის ფოთოლი</t>
  </si>
  <si>
    <t>პიცა</t>
  </si>
  <si>
    <t>100 გრამი</t>
  </si>
  <si>
    <t>800 გრამი</t>
  </si>
  <si>
    <t>ბულგარული წიწაკა</t>
  </si>
  <si>
    <t>ქიშმიში (ჩირი)</t>
  </si>
  <si>
    <t>მოსწავლეთა რაოდენობა საფეხურების მიხედვით</t>
  </si>
  <si>
    <t>ბლინი ხორცით</t>
  </si>
  <si>
    <t>ვანილი</t>
  </si>
  <si>
    <t>60 გრამი</t>
  </si>
  <si>
    <t>ლავაში</t>
  </si>
  <si>
    <t>400 გრამი</t>
  </si>
  <si>
    <t>საფანელი</t>
  </si>
  <si>
    <t>130 გრამი</t>
  </si>
  <si>
    <t>დანახარჯები დაწყებითი საფეხურის სკოლის მოსწავლეების კვებაზე</t>
  </si>
  <si>
    <t>დანახარჯები დაწყებითი და საბაზო საფეხურის სკოლის მოსწავლეების კვებაზე</t>
  </si>
  <si>
    <t>დანახარჯები ყველა საფეხურის სკოლის მოსწავლეების კვებაზე</t>
  </si>
  <si>
    <t>კვების პროდუქტები</t>
  </si>
  <si>
    <t>ბულგარული</t>
  </si>
  <si>
    <t>გოგორა</t>
  </si>
  <si>
    <t>ზეთი</t>
  </si>
  <si>
    <t>თევზის ფილე</t>
  </si>
  <si>
    <t>ლავაშის ფირფიტა</t>
  </si>
  <si>
    <t>მაკარონი</t>
  </si>
  <si>
    <t>მჭადის ფქვილი</t>
  </si>
  <si>
    <t>პური</t>
  </si>
  <si>
    <t>პურის ფქვილი</t>
  </si>
  <si>
    <t>რძე</t>
  </si>
  <si>
    <t>სალათის ფურცელი</t>
  </si>
  <si>
    <t>საქონლის ფარში</t>
  </si>
  <si>
    <t>ფქვილი</t>
  </si>
  <si>
    <t>ქათმის ფილე</t>
  </si>
  <si>
    <t>ყვავილოვანი კომბოსტო</t>
  </si>
  <si>
    <t>ყველი</t>
  </si>
  <si>
    <t>ხილის წვენი</t>
  </si>
  <si>
    <t>ბლინი ხირცით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</si>
</sst>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₾&quot;"/>
    <numFmt numFmtId="165" formatCode="#,##0\ &quot;₾&quot;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Sylfaen"/>
      <family val="2"/>
      <charset val="1"/>
    </font>
    <font>
      <b/>
      <sz val="10"/>
      <name val="Sylfae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i/>
      <sz val="11"/>
      <color theme="1"/>
      <name val="Sylfaen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Sylfaen"/>
      <family val="1"/>
    </font>
    <font>
      <b/>
      <sz val="12"/>
      <color theme="1"/>
      <name val="Calibri"/>
      <family val="2"/>
      <scheme val="minor"/>
    </font>
    <font>
      <sz val="10"/>
      <name val="Sylfaen"/>
      <family val="1"/>
    </font>
    <font>
      <sz val="10"/>
      <color theme="1"/>
      <name val="Sylfaen"/>
      <family val="1"/>
    </font>
    <font>
      <b/>
      <sz val="10"/>
      <color theme="1"/>
      <name val="Calibri"/>
      <family val="2"/>
      <charset val="1"/>
      <scheme val="minor"/>
    </font>
    <font>
      <b/>
      <sz val="12"/>
      <color theme="1"/>
      <name val="Calibri"/>
      <family val="2"/>
      <charset val="1"/>
      <scheme val="minor"/>
    </font>
    <font>
      <b/>
      <sz val="10"/>
      <color theme="1"/>
      <name val="Sylfaen"/>
      <family val="1"/>
    </font>
    <font>
      <sz val="11"/>
      <color theme="1"/>
      <name val="Sylfaen"/>
      <family val="1"/>
    </font>
    <font>
      <b/>
      <sz val="12"/>
      <color theme="1"/>
      <name val="Sylfae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4"/>
      <name val="Sylfaen"/>
      <family val="1"/>
    </font>
    <font>
      <sz val="10"/>
      <color rgb="FFFF0000"/>
      <name val="Sylfaen"/>
      <family val="1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Sylfaen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66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" fontId="0" fillId="0" borderId="0" xfId="0" applyNumberFormat="1" applyAlignment="1">
      <alignment wrapText="1"/>
    </xf>
    <xf numFmtId="0" fontId="4" fillId="0" borderId="0" xfId="0" applyFont="1" applyAlignment="1">
      <alignment wrapText="1"/>
    </xf>
    <xf numFmtId="0" fontId="11" fillId="0" borderId="1" xfId="0" applyNumberFormat="1" applyFont="1" applyFill="1" applyBorder="1" applyAlignment="1">
      <alignment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12" fillId="0" borderId="3" xfId="0" applyFont="1" applyBorder="1" applyAlignment="1">
      <alignment wrapText="1"/>
    </xf>
    <xf numFmtId="4" fontId="12" fillId="0" borderId="3" xfId="0" applyNumberFormat="1" applyFont="1" applyBorder="1" applyAlignment="1">
      <alignment wrapText="1"/>
    </xf>
    <xf numFmtId="4" fontId="12" fillId="0" borderId="1" xfId="0" applyNumberFormat="1" applyFont="1" applyBorder="1" applyAlignment="1">
      <alignment wrapText="1"/>
    </xf>
    <xf numFmtId="4" fontId="15" fillId="0" borderId="2" xfId="0" applyNumberFormat="1" applyFont="1" applyBorder="1" applyAlignment="1">
      <alignment wrapText="1"/>
    </xf>
    <xf numFmtId="4" fontId="16" fillId="0" borderId="12" xfId="0" applyNumberFormat="1" applyFont="1" applyBorder="1" applyAlignment="1">
      <alignment wrapText="1"/>
    </xf>
    <xf numFmtId="4" fontId="16" fillId="0" borderId="13" xfId="0" applyNumberFormat="1" applyFont="1" applyBorder="1" applyAlignment="1">
      <alignment wrapText="1"/>
    </xf>
    <xf numFmtId="4" fontId="4" fillId="0" borderId="14" xfId="0" applyNumberFormat="1" applyFont="1" applyBorder="1" applyAlignment="1">
      <alignment wrapText="1"/>
    </xf>
    <xf numFmtId="4" fontId="16" fillId="0" borderId="6" xfId="0" applyNumberFormat="1" applyFont="1" applyBorder="1" applyAlignment="1">
      <alignment wrapText="1"/>
    </xf>
    <xf numFmtId="4" fontId="16" fillId="0" borderId="1" xfId="0" applyNumberFormat="1" applyFont="1" applyBorder="1" applyAlignment="1">
      <alignment wrapText="1"/>
    </xf>
    <xf numFmtId="4" fontId="4" fillId="0" borderId="7" xfId="0" applyNumberFormat="1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12" fillId="0" borderId="20" xfId="0" applyFont="1" applyBorder="1" applyAlignment="1">
      <alignment wrapText="1"/>
    </xf>
    <xf numFmtId="0" fontId="12" fillId="0" borderId="21" xfId="0" applyFont="1" applyBorder="1" applyAlignment="1">
      <alignment wrapText="1"/>
    </xf>
    <xf numFmtId="4" fontId="15" fillId="0" borderId="18" xfId="0" applyNumberFormat="1" applyFont="1" applyBorder="1" applyAlignment="1">
      <alignment wrapText="1"/>
    </xf>
    <xf numFmtId="4" fontId="16" fillId="0" borderId="8" xfId="0" applyNumberFormat="1" applyFont="1" applyBorder="1" applyAlignment="1">
      <alignment wrapText="1"/>
    </xf>
    <xf numFmtId="4" fontId="16" fillId="0" borderId="9" xfId="0" applyNumberFormat="1" applyFont="1" applyBorder="1" applyAlignment="1">
      <alignment wrapText="1"/>
    </xf>
    <xf numFmtId="4" fontId="4" fillId="0" borderId="10" xfId="0" applyNumberFormat="1" applyFont="1" applyBorder="1" applyAlignment="1">
      <alignment wrapText="1"/>
    </xf>
    <xf numFmtId="0" fontId="12" fillId="0" borderId="0" xfId="0" applyFont="1" applyBorder="1" applyAlignment="1">
      <alignment wrapText="1"/>
    </xf>
    <xf numFmtId="4" fontId="14" fillId="0" borderId="17" xfId="0" applyNumberFormat="1" applyFont="1" applyFill="1" applyBorder="1" applyAlignment="1">
      <alignment wrapText="1"/>
    </xf>
    <xf numFmtId="4" fontId="17" fillId="0" borderId="19" xfId="0" applyNumberFormat="1" applyFont="1" applyFill="1" applyBorder="1" applyAlignment="1">
      <alignment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right" vertical="center" wrapText="1"/>
    </xf>
    <xf numFmtId="0" fontId="0" fillId="0" borderId="4" xfId="0" applyBorder="1" applyAlignment="1">
      <alignment wrapText="1"/>
    </xf>
    <xf numFmtId="4" fontId="0" fillId="0" borderId="0" xfId="0" applyNumberFormat="1" applyAlignment="1">
      <alignment horizontal="center" vertical="center" wrapText="1"/>
    </xf>
    <xf numFmtId="0" fontId="20" fillId="0" borderId="1" xfId="0" applyNumberFormat="1" applyFont="1" applyFill="1" applyBorder="1" applyAlignment="1">
      <alignment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vertical="center" wrapText="1"/>
    </xf>
    <xf numFmtId="9" fontId="23" fillId="0" borderId="0" xfId="1" applyFont="1" applyAlignment="1">
      <alignment wrapText="1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4" fontId="17" fillId="0" borderId="12" xfId="0" applyNumberFormat="1" applyFont="1" applyBorder="1" applyAlignment="1">
      <alignment horizontal="center" vertical="center" wrapText="1"/>
    </xf>
    <xf numFmtId="4" fontId="17" fillId="0" borderId="1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4" fontId="0" fillId="0" borderId="7" xfId="0" applyNumberFormat="1" applyBorder="1" applyAlignment="1">
      <alignment wrapText="1"/>
    </xf>
    <xf numFmtId="0" fontId="0" fillId="0" borderId="7" xfId="0" applyBorder="1" applyAlignment="1">
      <alignment wrapText="1"/>
    </xf>
    <xf numFmtId="0" fontId="3" fillId="0" borderId="6" xfId="0" applyFont="1" applyBorder="1" applyAlignment="1">
      <alignment horizontal="right" wrapText="1"/>
    </xf>
    <xf numFmtId="165" fontId="22" fillId="0" borderId="7" xfId="0" applyNumberFormat="1" applyFont="1" applyBorder="1" applyAlignment="1">
      <alignment wrapText="1"/>
    </xf>
    <xf numFmtId="164" fontId="22" fillId="0" borderId="7" xfId="0" applyNumberFormat="1" applyFont="1" applyBorder="1" applyAlignment="1">
      <alignment wrapText="1"/>
    </xf>
    <xf numFmtId="0" fontId="22" fillId="0" borderId="8" xfId="0" applyFont="1" applyBorder="1" applyAlignment="1">
      <alignment wrapText="1"/>
    </xf>
    <xf numFmtId="164" fontId="22" fillId="0" borderId="10" xfId="0" applyNumberFormat="1" applyFont="1" applyBorder="1" applyAlignment="1">
      <alignment wrapText="1"/>
    </xf>
    <xf numFmtId="0" fontId="22" fillId="0" borderId="6" xfId="0" applyFont="1" applyBorder="1" applyAlignment="1">
      <alignment wrapText="1"/>
    </xf>
    <xf numFmtId="4" fontId="22" fillId="0" borderId="7" xfId="0" applyNumberFormat="1" applyFont="1" applyBorder="1" applyAlignment="1">
      <alignment wrapText="1"/>
    </xf>
    <xf numFmtId="0" fontId="1" fillId="2" borderId="1" xfId="2" applyFill="1" applyBorder="1"/>
    <xf numFmtId="0" fontId="1" fillId="0" borderId="0" xfId="2"/>
    <xf numFmtId="0" fontId="1" fillId="3" borderId="1" xfId="2" applyFill="1" applyBorder="1"/>
    <xf numFmtId="0" fontId="1" fillId="4" borderId="1" xfId="2" applyFill="1" applyBorder="1"/>
    <xf numFmtId="0" fontId="1" fillId="5" borderId="1" xfId="2" applyFill="1" applyBorder="1"/>
    <xf numFmtId="0" fontId="1" fillId="0" borderId="1" xfId="2" applyFill="1" applyBorder="1"/>
    <xf numFmtId="0" fontId="1" fillId="0" borderId="0" xfId="2" applyFill="1"/>
    <xf numFmtId="0" fontId="1" fillId="6" borderId="1" xfId="2" applyFill="1" applyBorder="1"/>
    <xf numFmtId="0" fontId="1" fillId="7" borderId="1" xfId="2" applyFill="1" applyBorder="1"/>
    <xf numFmtId="0" fontId="1" fillId="8" borderId="1" xfId="2" applyFill="1" applyBorder="1"/>
    <xf numFmtId="0" fontId="1" fillId="9" borderId="1" xfId="2" applyFill="1" applyBorder="1"/>
    <xf numFmtId="2" fontId="1" fillId="0" borderId="1" xfId="2" applyNumberFormat="1" applyFill="1" applyBorder="1"/>
    <xf numFmtId="0" fontId="1" fillId="10" borderId="1" xfId="2" applyFill="1" applyBorder="1"/>
    <xf numFmtId="0" fontId="1" fillId="11" borderId="1" xfId="2" applyFill="1" applyBorder="1"/>
    <xf numFmtId="0" fontId="24" fillId="2" borderId="1" xfId="2" applyFont="1" applyFill="1" applyBorder="1"/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3">
    <cellStyle name="Normal" xfId="0" builtinId="0"/>
    <cellStyle name="Normal 2" xfId="2" xr:uid="{BEA7D2E0-2433-420E-968E-DDA41B24C69D}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365086d5a198b0f/&#4306;&#4312;&#4317;&#4320;&#4306;&#4312;%20&#4333;&#4304;&#4309;&#4333;&#4304;&#4309;&#4304;&#4331;&#4308;/&#4321;&#4304;&#4315;&#4312;&#4316;&#4312;&#4321;&#4322;&#4320;&#4317;/&#4318;&#4317;&#4314;&#4312;&#4322;&#4312;&#4313;&#4304;%20&#4306;&#4312;&#4304;/&#4321;&#4313;&#4317;&#4314;&#4304;/&#4315;&#4308;&#4316;&#4312;&#4323;&#4308;&#4305;&#4312;.xls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365086d5a198b0f/&#4306;&#4312;&#4317;&#4320;&#4306;&#4312;%20&#4333;&#4304;&#4309;&#4333;&#4304;&#4309;&#4304;&#4331;&#4308;/&#4321;&#4304;&#4315;&#4312;&#4316;&#4312;&#4321;&#4322;&#4320;&#4317;/&#4318;&#4317;&#4314;&#4312;&#4322;&#4312;&#4313;&#4304;%20&#4306;&#4312;&#4304;/&#4321;&#4313;&#4317;&#4314;&#4304;/&#4315;&#4308;&#4316;&#4312;&#4323;&#4308;&#4305;&#4312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5"/>
  <sheetViews>
    <sheetView showGridLines="0" zoomScale="90" zoomScaleNormal="90" workbookViewId="0">
      <pane ySplit="4" topLeftCell="A35" activePane="bottomLeft" state="frozen"/>
      <selection pane="bottomLeft" activeCell="Y94" sqref="Y94"/>
    </sheetView>
  </sheetViews>
  <sheetFormatPr defaultRowHeight="15" x14ac:dyDescent="0.25"/>
  <cols>
    <col min="1" max="1" width="34" style="3" customWidth="1"/>
    <col min="2" max="2" width="14.85546875" style="3" bestFit="1" customWidth="1"/>
    <col min="3" max="3" width="8.5703125" style="3" bestFit="1" customWidth="1"/>
    <col min="4" max="4" width="11.28515625" style="3" bestFit="1" customWidth="1"/>
    <col min="5" max="5" width="12.7109375" style="3" bestFit="1" customWidth="1"/>
    <col min="6" max="6" width="6.85546875" style="3" bestFit="1" customWidth="1"/>
    <col min="7" max="7" width="7" style="3" bestFit="1" customWidth="1"/>
    <col min="8" max="8" width="8.140625" style="3" bestFit="1" customWidth="1"/>
    <col min="9" max="9" width="9.140625" style="3"/>
    <col min="10" max="10" width="6.85546875" style="3" bestFit="1" customWidth="1"/>
    <col min="11" max="11" width="7" style="3" bestFit="1" customWidth="1"/>
    <col min="12" max="12" width="8.140625" style="3" bestFit="1" customWidth="1"/>
    <col min="13" max="13" width="10" style="3" bestFit="1" customWidth="1"/>
    <col min="14" max="16" width="9.140625" style="3"/>
    <col min="17" max="17" width="10.42578125" style="3" customWidth="1"/>
    <col min="18" max="21" width="9.5703125" style="3" bestFit="1" customWidth="1"/>
    <col min="22" max="22" width="17.85546875" style="3" bestFit="1" customWidth="1"/>
    <col min="23" max="24" width="16.42578125" style="3" bestFit="1" customWidth="1"/>
    <col min="25" max="25" width="17.85546875" style="3" bestFit="1" customWidth="1"/>
    <col min="26" max="16384" width="9.140625" style="3"/>
  </cols>
  <sheetData>
    <row r="1" spans="1:25" x14ac:dyDescent="0.25">
      <c r="A1" s="92" t="s">
        <v>82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V1" s="96" t="s">
        <v>129</v>
      </c>
      <c r="W1" s="97"/>
      <c r="X1" s="98"/>
    </row>
    <row r="2" spans="1:25" ht="16.5" thickBot="1" x14ac:dyDescent="0.3">
      <c r="A2" s="19"/>
      <c r="V2" s="57">
        <v>292118</v>
      </c>
      <c r="W2" s="58">
        <v>129892</v>
      </c>
      <c r="X2" s="59">
        <v>120495</v>
      </c>
    </row>
    <row r="3" spans="1:25" s="16" customFormat="1" ht="29.25" customHeight="1" x14ac:dyDescent="0.25">
      <c r="A3" s="17" t="s">
        <v>85</v>
      </c>
      <c r="F3" s="90" t="s">
        <v>97</v>
      </c>
      <c r="G3" s="91"/>
      <c r="H3" s="91"/>
      <c r="I3" s="89"/>
      <c r="J3" s="94" t="s">
        <v>100</v>
      </c>
      <c r="K3" s="94"/>
      <c r="L3" s="94"/>
      <c r="M3" s="94"/>
      <c r="N3" s="90" t="s">
        <v>101</v>
      </c>
      <c r="O3" s="91"/>
      <c r="P3" s="91"/>
      <c r="Q3" s="89"/>
      <c r="R3" s="95" t="s">
        <v>90</v>
      </c>
      <c r="S3" s="91"/>
      <c r="T3" s="91"/>
      <c r="U3" s="89"/>
      <c r="V3" s="87" t="s">
        <v>93</v>
      </c>
      <c r="W3" s="88"/>
      <c r="X3" s="88"/>
      <c r="Y3" s="89"/>
    </row>
    <row r="4" spans="1:25" s="6" customFormat="1" ht="41.25" customHeight="1" thickBot="1" x14ac:dyDescent="0.3">
      <c r="A4" s="1" t="s">
        <v>0</v>
      </c>
      <c r="B4" s="2" t="s">
        <v>1</v>
      </c>
      <c r="C4" s="4" t="s">
        <v>84</v>
      </c>
      <c r="D4" s="5" t="s">
        <v>99</v>
      </c>
      <c r="E4" s="7" t="s">
        <v>86</v>
      </c>
      <c r="F4" s="9" t="s">
        <v>89</v>
      </c>
      <c r="G4" s="5" t="s">
        <v>88</v>
      </c>
      <c r="H4" s="5" t="s">
        <v>87</v>
      </c>
      <c r="I4" s="10" t="s">
        <v>91</v>
      </c>
      <c r="J4" s="8" t="s">
        <v>89</v>
      </c>
      <c r="K4" s="5" t="s">
        <v>88</v>
      </c>
      <c r="L4" s="5" t="s">
        <v>87</v>
      </c>
      <c r="M4" s="7" t="s">
        <v>98</v>
      </c>
      <c r="N4" s="9" t="s">
        <v>89</v>
      </c>
      <c r="O4" s="5" t="s">
        <v>88</v>
      </c>
      <c r="P4" s="5" t="s">
        <v>87</v>
      </c>
      <c r="Q4" s="10" t="s">
        <v>98</v>
      </c>
      <c r="R4" s="8" t="s">
        <v>89</v>
      </c>
      <c r="S4" s="5" t="s">
        <v>88</v>
      </c>
      <c r="T4" s="5" t="s">
        <v>87</v>
      </c>
      <c r="U4" s="12" t="s">
        <v>91</v>
      </c>
      <c r="V4" s="13" t="s">
        <v>92</v>
      </c>
      <c r="W4" s="14" t="s">
        <v>94</v>
      </c>
      <c r="X4" s="14" t="s">
        <v>95</v>
      </c>
      <c r="Y4" s="15" t="s">
        <v>96</v>
      </c>
    </row>
    <row r="5" spans="1:25" ht="15.75" x14ac:dyDescent="0.3">
      <c r="A5" s="20" t="s">
        <v>36</v>
      </c>
      <c r="B5" s="11" t="s">
        <v>3</v>
      </c>
      <c r="C5" s="21">
        <v>8.0672999999999995</v>
      </c>
      <c r="D5" s="22">
        <v>1000</v>
      </c>
      <c r="E5" s="23">
        <f t="shared" ref="E5:E36" si="0">C5/D5</f>
        <v>8.0672999999999995E-3</v>
      </c>
      <c r="F5" s="24">
        <v>70</v>
      </c>
      <c r="G5" s="24">
        <v>70</v>
      </c>
      <c r="H5" s="24">
        <v>70</v>
      </c>
      <c r="I5" s="25">
        <f t="shared" ref="I5:I36" si="1">SUM(F5:H5)</f>
        <v>210</v>
      </c>
      <c r="J5" s="26">
        <v>8.75</v>
      </c>
      <c r="K5" s="22">
        <v>10</v>
      </c>
      <c r="L5" s="22">
        <v>11.25</v>
      </c>
      <c r="M5" s="23">
        <f t="shared" ref="M5:M36" si="2">SUM(J5:L5)</f>
        <v>30</v>
      </c>
      <c r="N5" s="24">
        <f t="shared" ref="N5:N36" si="3">F5*J5</f>
        <v>612.5</v>
      </c>
      <c r="O5" s="22">
        <f t="shared" ref="O5:O36" si="4">G5*K5</f>
        <v>700</v>
      </c>
      <c r="P5" s="22">
        <f t="shared" ref="P5:P36" si="5">H5*L5</f>
        <v>787.5</v>
      </c>
      <c r="Q5" s="25">
        <f t="shared" ref="Q5:Q36" si="6">SUM(N5:P5)</f>
        <v>2100</v>
      </c>
      <c r="R5" s="27">
        <f t="shared" ref="R5:R36" si="7">E5*N5</f>
        <v>4.9412212499999999</v>
      </c>
      <c r="S5" s="28">
        <f t="shared" ref="S5:S36" si="8">E5*O5</f>
        <v>5.6471099999999996</v>
      </c>
      <c r="T5" s="28">
        <f t="shared" ref="T5:T36" si="9">E5*P5</f>
        <v>6.3529987499999994</v>
      </c>
      <c r="U5" s="29">
        <f t="shared" ref="U5:U36" si="10">SUM(R5:T5)</f>
        <v>16.941330000000001</v>
      </c>
      <c r="V5" s="30">
        <f t="shared" ref="V5:V36" si="11">R5*$V$2</f>
        <v>1443419.6691075</v>
      </c>
      <c r="W5" s="31">
        <f t="shared" ref="W5:W36" si="12">S5*$W$2</f>
        <v>733514.41211999999</v>
      </c>
      <c r="X5" s="31">
        <f t="shared" ref="X5:X36" si="13">T5*$X$2</f>
        <v>765504.58438124997</v>
      </c>
      <c r="Y5" s="32">
        <f t="shared" ref="Y5:Y36" si="14">SUM(V5:X5)</f>
        <v>2942438.6656087497</v>
      </c>
    </row>
    <row r="6" spans="1:25" ht="15.75" hidden="1" x14ac:dyDescent="0.3">
      <c r="A6" s="20" t="s">
        <v>50</v>
      </c>
      <c r="B6" s="11" t="s">
        <v>3</v>
      </c>
      <c r="C6" s="21">
        <v>1.8244</v>
      </c>
      <c r="D6" s="22">
        <v>1000</v>
      </c>
      <c r="E6" s="23">
        <f t="shared" si="0"/>
        <v>1.8244000000000001E-3</v>
      </c>
      <c r="F6" s="24"/>
      <c r="G6" s="22"/>
      <c r="H6" s="22"/>
      <c r="I6" s="25">
        <f t="shared" si="1"/>
        <v>0</v>
      </c>
      <c r="J6" s="26"/>
      <c r="K6" s="22"/>
      <c r="L6" s="22"/>
      <c r="M6" s="23">
        <f t="shared" si="2"/>
        <v>0</v>
      </c>
      <c r="N6" s="24">
        <f t="shared" si="3"/>
        <v>0</v>
      </c>
      <c r="O6" s="22">
        <f t="shared" si="4"/>
        <v>0</v>
      </c>
      <c r="P6" s="22">
        <f t="shared" si="5"/>
        <v>0</v>
      </c>
      <c r="Q6" s="25">
        <f t="shared" si="6"/>
        <v>0</v>
      </c>
      <c r="R6" s="27">
        <f t="shared" si="7"/>
        <v>0</v>
      </c>
      <c r="S6" s="28">
        <f t="shared" si="8"/>
        <v>0</v>
      </c>
      <c r="T6" s="28">
        <f t="shared" si="9"/>
        <v>0</v>
      </c>
      <c r="U6" s="29">
        <f t="shared" si="10"/>
        <v>0</v>
      </c>
      <c r="V6" s="33">
        <f t="shared" si="11"/>
        <v>0</v>
      </c>
      <c r="W6" s="34">
        <f t="shared" si="12"/>
        <v>0</v>
      </c>
      <c r="X6" s="34">
        <f t="shared" si="13"/>
        <v>0</v>
      </c>
      <c r="Y6" s="35">
        <f t="shared" si="14"/>
        <v>0</v>
      </c>
    </row>
    <row r="7" spans="1:25" ht="15.75" hidden="1" x14ac:dyDescent="0.3">
      <c r="A7" s="20" t="s">
        <v>23</v>
      </c>
      <c r="B7" s="11" t="s">
        <v>3</v>
      </c>
      <c r="C7" s="21">
        <v>11.618600000000001</v>
      </c>
      <c r="D7" s="22">
        <v>1000</v>
      </c>
      <c r="E7" s="23">
        <f t="shared" si="0"/>
        <v>1.1618600000000001E-2</v>
      </c>
      <c r="F7" s="24"/>
      <c r="G7" s="22"/>
      <c r="H7" s="22"/>
      <c r="I7" s="25">
        <f t="shared" si="1"/>
        <v>0</v>
      </c>
      <c r="J7" s="26"/>
      <c r="K7" s="22"/>
      <c r="L7" s="22"/>
      <c r="M7" s="23">
        <f t="shared" si="2"/>
        <v>0</v>
      </c>
      <c r="N7" s="24">
        <f t="shared" si="3"/>
        <v>0</v>
      </c>
      <c r="O7" s="22">
        <f t="shared" si="4"/>
        <v>0</v>
      </c>
      <c r="P7" s="22">
        <f t="shared" si="5"/>
        <v>0</v>
      </c>
      <c r="Q7" s="25">
        <f t="shared" si="6"/>
        <v>0</v>
      </c>
      <c r="R7" s="27">
        <f t="shared" si="7"/>
        <v>0</v>
      </c>
      <c r="S7" s="28">
        <f t="shared" si="8"/>
        <v>0</v>
      </c>
      <c r="T7" s="28">
        <f t="shared" si="9"/>
        <v>0</v>
      </c>
      <c r="U7" s="29">
        <f t="shared" si="10"/>
        <v>0</v>
      </c>
      <c r="V7" s="33">
        <f t="shared" si="11"/>
        <v>0</v>
      </c>
      <c r="W7" s="34">
        <f t="shared" si="12"/>
        <v>0</v>
      </c>
      <c r="X7" s="34">
        <f t="shared" si="13"/>
        <v>0</v>
      </c>
      <c r="Y7" s="35">
        <f t="shared" si="14"/>
        <v>0</v>
      </c>
    </row>
    <row r="8" spans="1:25" ht="15.75" hidden="1" x14ac:dyDescent="0.3">
      <c r="A8" s="20" t="s">
        <v>57</v>
      </c>
      <c r="B8" s="11" t="s">
        <v>3</v>
      </c>
      <c r="C8" s="21">
        <v>0.79349999999999998</v>
      </c>
      <c r="D8" s="22">
        <v>1000</v>
      </c>
      <c r="E8" s="23">
        <f t="shared" si="0"/>
        <v>7.9349999999999993E-4</v>
      </c>
      <c r="F8" s="24"/>
      <c r="G8" s="24"/>
      <c r="H8" s="24"/>
      <c r="I8" s="25">
        <f t="shared" si="1"/>
        <v>0</v>
      </c>
      <c r="J8" s="26"/>
      <c r="K8" s="22"/>
      <c r="L8" s="22"/>
      <c r="M8" s="23">
        <f t="shared" si="2"/>
        <v>0</v>
      </c>
      <c r="N8" s="24">
        <f t="shared" si="3"/>
        <v>0</v>
      </c>
      <c r="O8" s="22">
        <f t="shared" si="4"/>
        <v>0</v>
      </c>
      <c r="P8" s="22">
        <f t="shared" si="5"/>
        <v>0</v>
      </c>
      <c r="Q8" s="25">
        <f t="shared" si="6"/>
        <v>0</v>
      </c>
      <c r="R8" s="27">
        <f t="shared" si="7"/>
        <v>0</v>
      </c>
      <c r="S8" s="28">
        <f t="shared" si="8"/>
        <v>0</v>
      </c>
      <c r="T8" s="28">
        <f t="shared" si="9"/>
        <v>0</v>
      </c>
      <c r="U8" s="29">
        <f t="shared" si="10"/>
        <v>0</v>
      </c>
      <c r="V8" s="33">
        <f t="shared" si="11"/>
        <v>0</v>
      </c>
      <c r="W8" s="34">
        <f t="shared" si="12"/>
        <v>0</v>
      </c>
      <c r="X8" s="34">
        <f t="shared" si="13"/>
        <v>0</v>
      </c>
      <c r="Y8" s="35">
        <f t="shared" si="14"/>
        <v>0</v>
      </c>
    </row>
    <row r="9" spans="1:25" ht="15.75" x14ac:dyDescent="0.3">
      <c r="A9" s="20" t="s">
        <v>45</v>
      </c>
      <c r="B9" s="11" t="s">
        <v>3</v>
      </c>
      <c r="C9" s="21">
        <v>3.3662999999999998</v>
      </c>
      <c r="D9" s="22">
        <v>1000</v>
      </c>
      <c r="E9" s="23">
        <f t="shared" si="0"/>
        <v>3.3663E-3</v>
      </c>
      <c r="F9" s="24">
        <v>70</v>
      </c>
      <c r="G9" s="22">
        <v>70</v>
      </c>
      <c r="H9" s="22">
        <v>70</v>
      </c>
      <c r="I9" s="25">
        <f t="shared" si="1"/>
        <v>210</v>
      </c>
      <c r="J9" s="26">
        <v>65</v>
      </c>
      <c r="K9" s="22">
        <v>75</v>
      </c>
      <c r="L9" s="22">
        <v>75</v>
      </c>
      <c r="M9" s="23">
        <f t="shared" si="2"/>
        <v>215</v>
      </c>
      <c r="N9" s="24">
        <f t="shared" si="3"/>
        <v>4550</v>
      </c>
      <c r="O9" s="22">
        <f t="shared" si="4"/>
        <v>5250</v>
      </c>
      <c r="P9" s="22">
        <f t="shared" si="5"/>
        <v>5250</v>
      </c>
      <c r="Q9" s="25">
        <f t="shared" si="6"/>
        <v>15050</v>
      </c>
      <c r="R9" s="27">
        <f t="shared" si="7"/>
        <v>15.316665</v>
      </c>
      <c r="S9" s="28">
        <f t="shared" si="8"/>
        <v>17.673075000000001</v>
      </c>
      <c r="T9" s="28">
        <f t="shared" si="9"/>
        <v>17.673075000000001</v>
      </c>
      <c r="U9" s="29">
        <f t="shared" si="10"/>
        <v>50.662814999999995</v>
      </c>
      <c r="V9" s="33">
        <f t="shared" si="11"/>
        <v>4474273.5464700004</v>
      </c>
      <c r="W9" s="34">
        <f t="shared" si="12"/>
        <v>2295591.0578999999</v>
      </c>
      <c r="X9" s="34">
        <f t="shared" si="13"/>
        <v>2129517.172125</v>
      </c>
      <c r="Y9" s="35">
        <f t="shared" si="14"/>
        <v>8899381.7764950003</v>
      </c>
    </row>
    <row r="10" spans="1:25" ht="15.75" x14ac:dyDescent="0.3">
      <c r="A10" s="55" t="s">
        <v>115</v>
      </c>
      <c r="B10" s="11" t="s">
        <v>126</v>
      </c>
      <c r="C10" s="54">
        <v>2.65</v>
      </c>
      <c r="D10" s="22">
        <v>800</v>
      </c>
      <c r="E10" s="23">
        <f t="shared" si="0"/>
        <v>3.3124999999999999E-3</v>
      </c>
      <c r="F10" s="24">
        <v>18</v>
      </c>
      <c r="G10" s="22">
        <v>18</v>
      </c>
      <c r="H10" s="22">
        <v>18</v>
      </c>
      <c r="I10" s="25">
        <f t="shared" si="1"/>
        <v>54</v>
      </c>
      <c r="J10" s="26">
        <v>15</v>
      </c>
      <c r="K10" s="22">
        <v>15</v>
      </c>
      <c r="L10" s="22">
        <v>20</v>
      </c>
      <c r="M10" s="23">
        <f t="shared" si="2"/>
        <v>50</v>
      </c>
      <c r="N10" s="24">
        <f t="shared" si="3"/>
        <v>270</v>
      </c>
      <c r="O10" s="22">
        <f t="shared" si="4"/>
        <v>270</v>
      </c>
      <c r="P10" s="22">
        <f t="shared" si="5"/>
        <v>360</v>
      </c>
      <c r="Q10" s="25">
        <f t="shared" si="6"/>
        <v>900</v>
      </c>
      <c r="R10" s="27">
        <f t="shared" si="7"/>
        <v>0.89437499999999992</v>
      </c>
      <c r="S10" s="28">
        <f t="shared" si="8"/>
        <v>0.89437499999999992</v>
      </c>
      <c r="T10" s="28">
        <f t="shared" si="9"/>
        <v>1.1924999999999999</v>
      </c>
      <c r="U10" s="29">
        <f t="shared" si="10"/>
        <v>2.9812499999999997</v>
      </c>
      <c r="V10" s="33">
        <f t="shared" si="11"/>
        <v>261263.03624999998</v>
      </c>
      <c r="W10" s="34">
        <f t="shared" si="12"/>
        <v>116172.15749999999</v>
      </c>
      <c r="X10" s="34">
        <f t="shared" si="13"/>
        <v>143690.28749999998</v>
      </c>
      <c r="Y10" s="35">
        <f t="shared" si="14"/>
        <v>521125.48124999995</v>
      </c>
    </row>
    <row r="11" spans="1:25" ht="15.75" x14ac:dyDescent="0.3">
      <c r="A11" s="55" t="s">
        <v>130</v>
      </c>
      <c r="B11" s="11" t="s">
        <v>38</v>
      </c>
      <c r="C11" s="54">
        <v>3</v>
      </c>
      <c r="D11" s="22">
        <v>10</v>
      </c>
      <c r="E11" s="23">
        <f t="shared" si="0"/>
        <v>0.3</v>
      </c>
      <c r="F11" s="24">
        <v>18</v>
      </c>
      <c r="G11" s="22">
        <v>18</v>
      </c>
      <c r="H11" s="22">
        <v>18</v>
      </c>
      <c r="I11" s="25">
        <f t="shared" si="1"/>
        <v>54</v>
      </c>
      <c r="J11" s="26">
        <v>1</v>
      </c>
      <c r="K11" s="22">
        <v>1</v>
      </c>
      <c r="L11" s="22">
        <v>1</v>
      </c>
      <c r="M11" s="23">
        <f t="shared" si="2"/>
        <v>3</v>
      </c>
      <c r="N11" s="24">
        <f t="shared" si="3"/>
        <v>18</v>
      </c>
      <c r="O11" s="22">
        <f t="shared" si="4"/>
        <v>18</v>
      </c>
      <c r="P11" s="22">
        <f t="shared" si="5"/>
        <v>18</v>
      </c>
      <c r="Q11" s="25">
        <f t="shared" si="6"/>
        <v>54</v>
      </c>
      <c r="R11" s="27">
        <f t="shared" si="7"/>
        <v>5.3999999999999995</v>
      </c>
      <c r="S11" s="28">
        <f t="shared" si="8"/>
        <v>5.3999999999999995</v>
      </c>
      <c r="T11" s="28">
        <f t="shared" si="9"/>
        <v>5.3999999999999995</v>
      </c>
      <c r="U11" s="29">
        <f t="shared" si="10"/>
        <v>16.2</v>
      </c>
      <c r="V11" s="33">
        <f t="shared" si="11"/>
        <v>1577437.2</v>
      </c>
      <c r="W11" s="34">
        <f t="shared" si="12"/>
        <v>701416.79999999993</v>
      </c>
      <c r="X11" s="34">
        <f t="shared" si="13"/>
        <v>650672.99999999988</v>
      </c>
      <c r="Y11" s="35">
        <f t="shared" si="14"/>
        <v>2929527</v>
      </c>
    </row>
    <row r="12" spans="1:25" ht="15.75" hidden="1" x14ac:dyDescent="0.3">
      <c r="A12" s="20" t="s">
        <v>63</v>
      </c>
      <c r="B12" s="11" t="s">
        <v>3</v>
      </c>
      <c r="C12" s="21">
        <v>6.0941999999999998</v>
      </c>
      <c r="D12" s="22">
        <v>1000</v>
      </c>
      <c r="E12" s="23">
        <f t="shared" si="0"/>
        <v>6.0942000000000001E-3</v>
      </c>
      <c r="F12" s="24"/>
      <c r="G12" s="22"/>
      <c r="H12" s="22"/>
      <c r="I12" s="25">
        <f t="shared" si="1"/>
        <v>0</v>
      </c>
      <c r="J12" s="26"/>
      <c r="K12" s="22"/>
      <c r="L12" s="22"/>
      <c r="M12" s="23">
        <f t="shared" si="2"/>
        <v>0</v>
      </c>
      <c r="N12" s="24">
        <f t="shared" si="3"/>
        <v>0</v>
      </c>
      <c r="O12" s="22">
        <f t="shared" si="4"/>
        <v>0</v>
      </c>
      <c r="P12" s="22">
        <f t="shared" si="5"/>
        <v>0</v>
      </c>
      <c r="Q12" s="25">
        <f t="shared" si="6"/>
        <v>0</v>
      </c>
      <c r="R12" s="27">
        <f t="shared" si="7"/>
        <v>0</v>
      </c>
      <c r="S12" s="28">
        <f t="shared" si="8"/>
        <v>0</v>
      </c>
      <c r="T12" s="28">
        <f t="shared" si="9"/>
        <v>0</v>
      </c>
      <c r="U12" s="29">
        <f t="shared" si="10"/>
        <v>0</v>
      </c>
      <c r="V12" s="33">
        <f t="shared" si="11"/>
        <v>0</v>
      </c>
      <c r="W12" s="34">
        <f t="shared" si="12"/>
        <v>0</v>
      </c>
      <c r="X12" s="34">
        <f t="shared" si="13"/>
        <v>0</v>
      </c>
      <c r="Y12" s="35">
        <f t="shared" si="14"/>
        <v>0</v>
      </c>
    </row>
    <row r="13" spans="1:25" ht="15.75" x14ac:dyDescent="0.3">
      <c r="A13" s="20" t="s">
        <v>2</v>
      </c>
      <c r="B13" s="11" t="s">
        <v>3</v>
      </c>
      <c r="C13" s="21">
        <v>3.2545999999999999</v>
      </c>
      <c r="D13" s="22">
        <v>1000</v>
      </c>
      <c r="E13" s="23">
        <f t="shared" si="0"/>
        <v>3.2545999999999999E-3</v>
      </c>
      <c r="F13" s="24">
        <v>53</v>
      </c>
      <c r="G13" s="22">
        <v>53</v>
      </c>
      <c r="H13" s="22">
        <v>53</v>
      </c>
      <c r="I13" s="25">
        <f t="shared" si="1"/>
        <v>159</v>
      </c>
      <c r="J13" s="26">
        <v>31.67</v>
      </c>
      <c r="K13" s="22">
        <v>36.67</v>
      </c>
      <c r="L13" s="22">
        <v>41.67</v>
      </c>
      <c r="M13" s="23">
        <f t="shared" si="2"/>
        <v>110.01</v>
      </c>
      <c r="N13" s="24">
        <f t="shared" si="3"/>
        <v>1678.51</v>
      </c>
      <c r="O13" s="22">
        <f t="shared" si="4"/>
        <v>1943.51</v>
      </c>
      <c r="P13" s="22">
        <f t="shared" si="5"/>
        <v>2208.5100000000002</v>
      </c>
      <c r="Q13" s="25">
        <f t="shared" si="6"/>
        <v>5830.5300000000007</v>
      </c>
      <c r="R13" s="27">
        <f t="shared" si="7"/>
        <v>5.4628786460000001</v>
      </c>
      <c r="S13" s="28">
        <f t="shared" si="8"/>
        <v>6.325347646</v>
      </c>
      <c r="T13" s="28">
        <f t="shared" si="9"/>
        <v>7.1878166460000008</v>
      </c>
      <c r="U13" s="29">
        <f t="shared" si="10"/>
        <v>18.976042938000003</v>
      </c>
      <c r="V13" s="33">
        <f t="shared" si="11"/>
        <v>1595805.1843122281</v>
      </c>
      <c r="W13" s="34">
        <f t="shared" si="12"/>
        <v>821612.05643423204</v>
      </c>
      <c r="X13" s="34">
        <f t="shared" si="13"/>
        <v>866095.96675977006</v>
      </c>
      <c r="Y13" s="35">
        <f t="shared" si="14"/>
        <v>3283513.2075062301</v>
      </c>
    </row>
    <row r="14" spans="1:25" ht="15.75" x14ac:dyDescent="0.3">
      <c r="A14" s="55" t="s">
        <v>116</v>
      </c>
      <c r="B14" s="11" t="s">
        <v>3</v>
      </c>
      <c r="C14" s="54">
        <v>3.55</v>
      </c>
      <c r="D14" s="22">
        <v>1000</v>
      </c>
      <c r="E14" s="23">
        <f t="shared" si="0"/>
        <v>3.5499999999999998E-3</v>
      </c>
      <c r="F14" s="24">
        <v>18</v>
      </c>
      <c r="G14" s="22">
        <v>18</v>
      </c>
      <c r="H14" s="22">
        <v>18</v>
      </c>
      <c r="I14" s="25">
        <f t="shared" si="1"/>
        <v>54</v>
      </c>
      <c r="J14" s="26">
        <v>100</v>
      </c>
      <c r="K14" s="22">
        <v>120</v>
      </c>
      <c r="L14" s="22">
        <v>150</v>
      </c>
      <c r="M14" s="23">
        <f t="shared" si="2"/>
        <v>370</v>
      </c>
      <c r="N14" s="24">
        <f t="shared" si="3"/>
        <v>1800</v>
      </c>
      <c r="O14" s="22">
        <f t="shared" si="4"/>
        <v>2160</v>
      </c>
      <c r="P14" s="22">
        <f t="shared" si="5"/>
        <v>2700</v>
      </c>
      <c r="Q14" s="25">
        <f t="shared" si="6"/>
        <v>6660</v>
      </c>
      <c r="R14" s="27">
        <f t="shared" si="7"/>
        <v>6.39</v>
      </c>
      <c r="S14" s="28">
        <f t="shared" si="8"/>
        <v>7.6679999999999993</v>
      </c>
      <c r="T14" s="28">
        <f t="shared" si="9"/>
        <v>9.5849999999999991</v>
      </c>
      <c r="U14" s="29">
        <f t="shared" si="10"/>
        <v>23.643000000000001</v>
      </c>
      <c r="V14" s="33">
        <f t="shared" si="11"/>
        <v>1866634.02</v>
      </c>
      <c r="W14" s="34">
        <f t="shared" si="12"/>
        <v>996011.85599999991</v>
      </c>
      <c r="X14" s="34">
        <f t="shared" si="13"/>
        <v>1154944.575</v>
      </c>
      <c r="Y14" s="35">
        <f t="shared" si="14"/>
        <v>4017590.4510000004</v>
      </c>
    </row>
    <row r="15" spans="1:25" ht="15.75" x14ac:dyDescent="0.3">
      <c r="A15" s="55" t="s">
        <v>127</v>
      </c>
      <c r="B15" s="11" t="s">
        <v>3</v>
      </c>
      <c r="C15" s="54">
        <v>2.2000000000000002</v>
      </c>
      <c r="D15" s="22">
        <v>1000</v>
      </c>
      <c r="E15" s="23">
        <f t="shared" si="0"/>
        <v>2.2000000000000001E-3</v>
      </c>
      <c r="F15" s="24">
        <v>18</v>
      </c>
      <c r="G15" s="22">
        <v>18</v>
      </c>
      <c r="H15" s="22">
        <v>18</v>
      </c>
      <c r="I15" s="25">
        <f t="shared" si="1"/>
        <v>54</v>
      </c>
      <c r="J15" s="26">
        <v>20</v>
      </c>
      <c r="K15" s="26">
        <v>25</v>
      </c>
      <c r="L15" s="26">
        <v>30</v>
      </c>
      <c r="M15" s="23">
        <f t="shared" si="2"/>
        <v>75</v>
      </c>
      <c r="N15" s="24">
        <f t="shared" si="3"/>
        <v>360</v>
      </c>
      <c r="O15" s="22">
        <f t="shared" si="4"/>
        <v>450</v>
      </c>
      <c r="P15" s="22">
        <f t="shared" si="5"/>
        <v>540</v>
      </c>
      <c r="Q15" s="25">
        <f t="shared" si="6"/>
        <v>1350</v>
      </c>
      <c r="R15" s="27">
        <f t="shared" si="7"/>
        <v>0.79200000000000004</v>
      </c>
      <c r="S15" s="28">
        <f t="shared" si="8"/>
        <v>0.9900000000000001</v>
      </c>
      <c r="T15" s="28">
        <f t="shared" si="9"/>
        <v>1.1880000000000002</v>
      </c>
      <c r="U15" s="29">
        <f t="shared" si="10"/>
        <v>2.97</v>
      </c>
      <c r="V15" s="33">
        <f t="shared" si="11"/>
        <v>231357.45600000001</v>
      </c>
      <c r="W15" s="34">
        <f t="shared" si="12"/>
        <v>128593.08000000002</v>
      </c>
      <c r="X15" s="34">
        <f t="shared" si="13"/>
        <v>143148.06000000003</v>
      </c>
      <c r="Y15" s="35">
        <f t="shared" si="14"/>
        <v>503098.59600000002</v>
      </c>
    </row>
    <row r="16" spans="1:25" ht="15.75" hidden="1" x14ac:dyDescent="0.3">
      <c r="A16" s="55" t="s">
        <v>117</v>
      </c>
      <c r="B16" s="11" t="s">
        <v>3</v>
      </c>
      <c r="C16" s="54">
        <f>9.95*2</f>
        <v>19.899999999999999</v>
      </c>
      <c r="D16" s="22">
        <v>1000</v>
      </c>
      <c r="E16" s="23">
        <f t="shared" si="0"/>
        <v>1.9899999999999998E-2</v>
      </c>
      <c r="F16" s="24"/>
      <c r="G16" s="22"/>
      <c r="H16" s="22"/>
      <c r="I16" s="25">
        <f t="shared" si="1"/>
        <v>0</v>
      </c>
      <c r="J16" s="26"/>
      <c r="K16" s="22"/>
      <c r="L16" s="22"/>
      <c r="M16" s="23">
        <f t="shared" si="2"/>
        <v>0</v>
      </c>
      <c r="N16" s="24">
        <f t="shared" si="3"/>
        <v>0</v>
      </c>
      <c r="O16" s="22">
        <f t="shared" si="4"/>
        <v>0</v>
      </c>
      <c r="P16" s="22">
        <f t="shared" si="5"/>
        <v>0</v>
      </c>
      <c r="Q16" s="25">
        <f t="shared" si="6"/>
        <v>0</v>
      </c>
      <c r="R16" s="27">
        <f t="shared" si="7"/>
        <v>0</v>
      </c>
      <c r="S16" s="28">
        <f t="shared" si="8"/>
        <v>0</v>
      </c>
      <c r="T16" s="28">
        <f t="shared" si="9"/>
        <v>0</v>
      </c>
      <c r="U16" s="29">
        <f t="shared" si="10"/>
        <v>0</v>
      </c>
      <c r="V16" s="33">
        <f t="shared" si="11"/>
        <v>0</v>
      </c>
      <c r="W16" s="34">
        <f t="shared" si="12"/>
        <v>0</v>
      </c>
      <c r="X16" s="34">
        <f t="shared" si="13"/>
        <v>0</v>
      </c>
      <c r="Y16" s="35">
        <f t="shared" si="14"/>
        <v>0</v>
      </c>
    </row>
    <row r="17" spans="1:25" ht="15.75" x14ac:dyDescent="0.3">
      <c r="A17" s="20" t="s">
        <v>24</v>
      </c>
      <c r="B17" s="11" t="s">
        <v>3</v>
      </c>
      <c r="C17" s="21">
        <v>8.7934000000000001</v>
      </c>
      <c r="D17" s="22">
        <v>1000</v>
      </c>
      <c r="E17" s="23">
        <f t="shared" si="0"/>
        <v>8.7933999999999998E-3</v>
      </c>
      <c r="F17" s="24">
        <v>35</v>
      </c>
      <c r="G17" s="22">
        <v>35</v>
      </c>
      <c r="H17" s="22">
        <v>35</v>
      </c>
      <c r="I17" s="25">
        <f t="shared" si="1"/>
        <v>105</v>
      </c>
      <c r="J17" s="26">
        <v>100</v>
      </c>
      <c r="K17" s="22">
        <v>100</v>
      </c>
      <c r="L17" s="22">
        <v>150</v>
      </c>
      <c r="M17" s="23">
        <f t="shared" si="2"/>
        <v>350</v>
      </c>
      <c r="N17" s="24">
        <f t="shared" si="3"/>
        <v>3500</v>
      </c>
      <c r="O17" s="22">
        <f t="shared" si="4"/>
        <v>3500</v>
      </c>
      <c r="P17" s="22">
        <f t="shared" si="5"/>
        <v>5250</v>
      </c>
      <c r="Q17" s="25">
        <f t="shared" si="6"/>
        <v>12250</v>
      </c>
      <c r="R17" s="27">
        <f t="shared" si="7"/>
        <v>30.776899999999998</v>
      </c>
      <c r="S17" s="28">
        <f t="shared" si="8"/>
        <v>30.776899999999998</v>
      </c>
      <c r="T17" s="28">
        <f t="shared" si="9"/>
        <v>46.165349999999997</v>
      </c>
      <c r="U17" s="29">
        <f t="shared" si="10"/>
        <v>107.71914999999998</v>
      </c>
      <c r="V17" s="33">
        <f t="shared" si="11"/>
        <v>8990486.4741999991</v>
      </c>
      <c r="W17" s="34">
        <f t="shared" si="12"/>
        <v>3997673.0947999996</v>
      </c>
      <c r="X17" s="34">
        <f t="shared" si="13"/>
        <v>5562693.8482499998</v>
      </c>
      <c r="Y17" s="35">
        <f t="shared" si="14"/>
        <v>18550853.41725</v>
      </c>
    </row>
    <row r="18" spans="1:25" ht="15.75" hidden="1" x14ac:dyDescent="0.3">
      <c r="A18" s="20" t="s">
        <v>20</v>
      </c>
      <c r="B18" s="11" t="s">
        <v>3</v>
      </c>
      <c r="C18" s="21">
        <v>8.0112000000000005</v>
      </c>
      <c r="D18" s="22">
        <v>1000</v>
      </c>
      <c r="E18" s="23">
        <f t="shared" si="0"/>
        <v>8.0112000000000013E-3</v>
      </c>
      <c r="F18" s="24"/>
      <c r="G18" s="22"/>
      <c r="H18" s="22"/>
      <c r="I18" s="25">
        <f t="shared" si="1"/>
        <v>0</v>
      </c>
      <c r="J18" s="26"/>
      <c r="K18" s="22"/>
      <c r="L18" s="22"/>
      <c r="M18" s="23">
        <f t="shared" si="2"/>
        <v>0</v>
      </c>
      <c r="N18" s="24">
        <f t="shared" si="3"/>
        <v>0</v>
      </c>
      <c r="O18" s="22">
        <f t="shared" si="4"/>
        <v>0</v>
      </c>
      <c r="P18" s="22">
        <f t="shared" si="5"/>
        <v>0</v>
      </c>
      <c r="Q18" s="25">
        <f t="shared" si="6"/>
        <v>0</v>
      </c>
      <c r="R18" s="27">
        <f t="shared" si="7"/>
        <v>0</v>
      </c>
      <c r="S18" s="28">
        <f t="shared" si="8"/>
        <v>0</v>
      </c>
      <c r="T18" s="28">
        <f t="shared" si="9"/>
        <v>0</v>
      </c>
      <c r="U18" s="29">
        <f t="shared" si="10"/>
        <v>0</v>
      </c>
      <c r="V18" s="33">
        <f t="shared" si="11"/>
        <v>0</v>
      </c>
      <c r="W18" s="34">
        <f t="shared" si="12"/>
        <v>0</v>
      </c>
      <c r="X18" s="34">
        <f t="shared" si="13"/>
        <v>0</v>
      </c>
      <c r="Y18" s="35">
        <f t="shared" si="14"/>
        <v>0</v>
      </c>
    </row>
    <row r="19" spans="1:25" ht="15.75" x14ac:dyDescent="0.3">
      <c r="A19" s="55" t="s">
        <v>118</v>
      </c>
      <c r="B19" s="11" t="s">
        <v>3</v>
      </c>
      <c r="C19" s="54">
        <v>1.3</v>
      </c>
      <c r="D19" s="22">
        <v>1000</v>
      </c>
      <c r="E19" s="23">
        <f t="shared" si="0"/>
        <v>1.2999999999999999E-3</v>
      </c>
      <c r="F19" s="24">
        <v>18</v>
      </c>
      <c r="G19" s="22">
        <v>18</v>
      </c>
      <c r="H19" s="22">
        <v>18</v>
      </c>
      <c r="I19" s="25">
        <f t="shared" si="1"/>
        <v>54</v>
      </c>
      <c r="J19" s="26">
        <v>100</v>
      </c>
      <c r="K19" s="22">
        <v>120</v>
      </c>
      <c r="L19" s="22">
        <v>150</v>
      </c>
      <c r="M19" s="23">
        <f t="shared" si="2"/>
        <v>370</v>
      </c>
      <c r="N19" s="24">
        <f t="shared" si="3"/>
        <v>1800</v>
      </c>
      <c r="O19" s="22">
        <f t="shared" si="4"/>
        <v>2160</v>
      </c>
      <c r="P19" s="22">
        <f t="shared" si="5"/>
        <v>2700</v>
      </c>
      <c r="Q19" s="25">
        <f t="shared" si="6"/>
        <v>6660</v>
      </c>
      <c r="R19" s="27">
        <f t="shared" si="7"/>
        <v>2.34</v>
      </c>
      <c r="S19" s="28">
        <f t="shared" si="8"/>
        <v>2.8079999999999998</v>
      </c>
      <c r="T19" s="28">
        <f t="shared" si="9"/>
        <v>3.51</v>
      </c>
      <c r="U19" s="29">
        <f t="shared" si="10"/>
        <v>8.6579999999999995</v>
      </c>
      <c r="V19" s="33">
        <f t="shared" si="11"/>
        <v>683556.12</v>
      </c>
      <c r="W19" s="34">
        <f t="shared" si="12"/>
        <v>364736.73599999998</v>
      </c>
      <c r="X19" s="34">
        <f t="shared" si="13"/>
        <v>422937.44999999995</v>
      </c>
      <c r="Y19" s="35">
        <f t="shared" si="14"/>
        <v>1471230.3059999999</v>
      </c>
    </row>
    <row r="20" spans="1:25" ht="15.75" x14ac:dyDescent="0.3">
      <c r="A20" s="55" t="s">
        <v>131</v>
      </c>
      <c r="B20" s="11" t="s">
        <v>132</v>
      </c>
      <c r="C20" s="54">
        <v>3.8</v>
      </c>
      <c r="D20" s="22">
        <v>60</v>
      </c>
      <c r="E20" s="23">
        <f t="shared" si="0"/>
        <v>6.3333333333333325E-2</v>
      </c>
      <c r="F20" s="24">
        <v>35</v>
      </c>
      <c r="G20" s="22">
        <v>35</v>
      </c>
      <c r="H20" s="22">
        <v>35</v>
      </c>
      <c r="I20" s="25">
        <f t="shared" si="1"/>
        <v>105</v>
      </c>
      <c r="J20" s="26">
        <v>1</v>
      </c>
      <c r="K20" s="22">
        <v>1</v>
      </c>
      <c r="L20" s="22">
        <v>1</v>
      </c>
      <c r="M20" s="23">
        <f t="shared" si="2"/>
        <v>3</v>
      </c>
      <c r="N20" s="24">
        <f t="shared" si="3"/>
        <v>35</v>
      </c>
      <c r="O20" s="22">
        <f t="shared" si="4"/>
        <v>35</v>
      </c>
      <c r="P20" s="22">
        <f t="shared" si="5"/>
        <v>35</v>
      </c>
      <c r="Q20" s="25">
        <f t="shared" si="6"/>
        <v>105</v>
      </c>
      <c r="R20" s="27">
        <f t="shared" si="7"/>
        <v>2.2166666666666663</v>
      </c>
      <c r="S20" s="28">
        <f t="shared" si="8"/>
        <v>2.2166666666666663</v>
      </c>
      <c r="T20" s="28">
        <f t="shared" si="9"/>
        <v>2.2166666666666663</v>
      </c>
      <c r="U20" s="29">
        <f t="shared" si="10"/>
        <v>6.6499999999999986</v>
      </c>
      <c r="V20" s="33">
        <f t="shared" si="11"/>
        <v>647528.23333333328</v>
      </c>
      <c r="W20" s="34">
        <f t="shared" si="12"/>
        <v>287927.2666666666</v>
      </c>
      <c r="X20" s="34">
        <f t="shared" si="13"/>
        <v>267097.24999999994</v>
      </c>
      <c r="Y20" s="35">
        <f t="shared" si="14"/>
        <v>1202552.7499999998</v>
      </c>
    </row>
    <row r="21" spans="1:25" ht="15.75" hidden="1" x14ac:dyDescent="0.3">
      <c r="A21" s="20" t="s">
        <v>10</v>
      </c>
      <c r="B21" s="11" t="s">
        <v>3</v>
      </c>
      <c r="C21" s="21">
        <v>8.4039000000000001</v>
      </c>
      <c r="D21" s="22">
        <v>1000</v>
      </c>
      <c r="E21" s="23">
        <f t="shared" si="0"/>
        <v>8.4039000000000006E-3</v>
      </c>
      <c r="F21" s="24"/>
      <c r="G21" s="22"/>
      <c r="H21" s="22"/>
      <c r="I21" s="25">
        <f t="shared" si="1"/>
        <v>0</v>
      </c>
      <c r="J21" s="26"/>
      <c r="K21" s="22"/>
      <c r="L21" s="22"/>
      <c r="M21" s="23">
        <f t="shared" si="2"/>
        <v>0</v>
      </c>
      <c r="N21" s="24">
        <f t="shared" si="3"/>
        <v>0</v>
      </c>
      <c r="O21" s="22">
        <f t="shared" si="4"/>
        <v>0</v>
      </c>
      <c r="P21" s="22">
        <f t="shared" si="5"/>
        <v>0</v>
      </c>
      <c r="Q21" s="25">
        <f t="shared" si="6"/>
        <v>0</v>
      </c>
      <c r="R21" s="27">
        <f t="shared" si="7"/>
        <v>0</v>
      </c>
      <c r="S21" s="28">
        <f t="shared" si="8"/>
        <v>0</v>
      </c>
      <c r="T21" s="28">
        <f t="shared" si="9"/>
        <v>0</v>
      </c>
      <c r="U21" s="29">
        <f t="shared" si="10"/>
        <v>0</v>
      </c>
      <c r="V21" s="33">
        <f t="shared" si="11"/>
        <v>0</v>
      </c>
      <c r="W21" s="34">
        <f t="shared" si="12"/>
        <v>0</v>
      </c>
      <c r="X21" s="34">
        <f t="shared" si="13"/>
        <v>0</v>
      </c>
      <c r="Y21" s="35">
        <f t="shared" si="14"/>
        <v>0</v>
      </c>
    </row>
    <row r="22" spans="1:25" ht="15.75" x14ac:dyDescent="0.3">
      <c r="A22" s="20" t="s">
        <v>46</v>
      </c>
      <c r="B22" s="11" t="s">
        <v>3</v>
      </c>
      <c r="C22" s="21">
        <v>2.6680999999999999</v>
      </c>
      <c r="D22" s="22">
        <v>1000</v>
      </c>
      <c r="E22" s="23">
        <f t="shared" si="0"/>
        <v>2.6681000000000001E-3</v>
      </c>
      <c r="F22" s="24">
        <v>70</v>
      </c>
      <c r="G22" s="22">
        <v>70</v>
      </c>
      <c r="H22" s="22">
        <v>70</v>
      </c>
      <c r="I22" s="25">
        <f t="shared" si="1"/>
        <v>210</v>
      </c>
      <c r="J22" s="26">
        <v>30</v>
      </c>
      <c r="K22" s="22">
        <v>30</v>
      </c>
      <c r="L22" s="22">
        <v>30</v>
      </c>
      <c r="M22" s="23">
        <f t="shared" si="2"/>
        <v>90</v>
      </c>
      <c r="N22" s="24">
        <f t="shared" si="3"/>
        <v>2100</v>
      </c>
      <c r="O22" s="22">
        <f t="shared" si="4"/>
        <v>2100</v>
      </c>
      <c r="P22" s="22">
        <f t="shared" si="5"/>
        <v>2100</v>
      </c>
      <c r="Q22" s="25">
        <f t="shared" si="6"/>
        <v>6300</v>
      </c>
      <c r="R22" s="27">
        <f t="shared" si="7"/>
        <v>5.6030100000000003</v>
      </c>
      <c r="S22" s="28">
        <f t="shared" si="8"/>
        <v>5.6030100000000003</v>
      </c>
      <c r="T22" s="28">
        <f t="shared" si="9"/>
        <v>5.6030100000000003</v>
      </c>
      <c r="U22" s="29">
        <f t="shared" si="10"/>
        <v>16.80903</v>
      </c>
      <c r="V22" s="33">
        <f t="shared" si="11"/>
        <v>1636740.0751800002</v>
      </c>
      <c r="W22" s="34">
        <f t="shared" si="12"/>
        <v>727786.17492000002</v>
      </c>
      <c r="X22" s="34">
        <f t="shared" si="13"/>
        <v>675134.68995000003</v>
      </c>
      <c r="Y22" s="35">
        <f t="shared" si="14"/>
        <v>3039660.9400500003</v>
      </c>
    </row>
    <row r="23" spans="1:25" ht="15.75" hidden="1" x14ac:dyDescent="0.3">
      <c r="A23" s="20" t="s">
        <v>8</v>
      </c>
      <c r="B23" s="11" t="s">
        <v>3</v>
      </c>
      <c r="C23" s="21">
        <v>4.2103000000000002</v>
      </c>
      <c r="D23" s="22">
        <v>1000</v>
      </c>
      <c r="E23" s="23">
        <f t="shared" si="0"/>
        <v>4.2103000000000002E-3</v>
      </c>
      <c r="F23" s="24"/>
      <c r="G23" s="22"/>
      <c r="H23" s="22"/>
      <c r="I23" s="25">
        <f t="shared" si="1"/>
        <v>0</v>
      </c>
      <c r="J23" s="26"/>
      <c r="K23" s="22"/>
      <c r="L23" s="22"/>
      <c r="M23" s="23">
        <f t="shared" si="2"/>
        <v>0</v>
      </c>
      <c r="N23" s="24">
        <f t="shared" si="3"/>
        <v>0</v>
      </c>
      <c r="O23" s="22">
        <f t="shared" si="4"/>
        <v>0</v>
      </c>
      <c r="P23" s="22">
        <f t="shared" si="5"/>
        <v>0</v>
      </c>
      <c r="Q23" s="25">
        <f t="shared" si="6"/>
        <v>0</v>
      </c>
      <c r="R23" s="27">
        <f t="shared" si="7"/>
        <v>0</v>
      </c>
      <c r="S23" s="28">
        <f t="shared" si="8"/>
        <v>0</v>
      </c>
      <c r="T23" s="28">
        <f t="shared" si="9"/>
        <v>0</v>
      </c>
      <c r="U23" s="29">
        <f t="shared" si="10"/>
        <v>0</v>
      </c>
      <c r="V23" s="33">
        <f t="shared" si="11"/>
        <v>0</v>
      </c>
      <c r="W23" s="34">
        <f t="shared" si="12"/>
        <v>0</v>
      </c>
      <c r="X23" s="34">
        <f t="shared" si="13"/>
        <v>0</v>
      </c>
      <c r="Y23" s="35">
        <f t="shared" si="14"/>
        <v>0</v>
      </c>
    </row>
    <row r="24" spans="1:25" ht="15.75" hidden="1" x14ac:dyDescent="0.3">
      <c r="A24" s="20" t="s">
        <v>71</v>
      </c>
      <c r="B24" s="11" t="s">
        <v>3</v>
      </c>
      <c r="C24" s="21">
        <v>21.9208</v>
      </c>
      <c r="D24" s="22">
        <v>1000</v>
      </c>
      <c r="E24" s="23">
        <f t="shared" si="0"/>
        <v>2.1920800000000001E-2</v>
      </c>
      <c r="F24" s="24"/>
      <c r="G24" s="22"/>
      <c r="H24" s="22"/>
      <c r="I24" s="25">
        <f t="shared" si="1"/>
        <v>0</v>
      </c>
      <c r="J24" s="26"/>
      <c r="K24" s="22"/>
      <c r="L24" s="22"/>
      <c r="M24" s="23">
        <f t="shared" si="2"/>
        <v>0</v>
      </c>
      <c r="N24" s="24">
        <f t="shared" si="3"/>
        <v>0</v>
      </c>
      <c r="O24" s="22">
        <f t="shared" si="4"/>
        <v>0</v>
      </c>
      <c r="P24" s="22">
        <f t="shared" si="5"/>
        <v>0</v>
      </c>
      <c r="Q24" s="25">
        <f t="shared" si="6"/>
        <v>0</v>
      </c>
      <c r="R24" s="27">
        <f t="shared" si="7"/>
        <v>0</v>
      </c>
      <c r="S24" s="28">
        <f t="shared" si="8"/>
        <v>0</v>
      </c>
      <c r="T24" s="28">
        <f t="shared" si="9"/>
        <v>0</v>
      </c>
      <c r="U24" s="29">
        <f t="shared" si="10"/>
        <v>0</v>
      </c>
      <c r="V24" s="33">
        <f t="shared" si="11"/>
        <v>0</v>
      </c>
      <c r="W24" s="34">
        <f t="shared" si="12"/>
        <v>0</v>
      </c>
      <c r="X24" s="34">
        <f t="shared" si="13"/>
        <v>0</v>
      </c>
      <c r="Y24" s="35">
        <f t="shared" si="14"/>
        <v>0</v>
      </c>
    </row>
    <row r="25" spans="1:25" ht="15.75" x14ac:dyDescent="0.3">
      <c r="A25" s="20" t="s">
        <v>33</v>
      </c>
      <c r="B25" s="11" t="s">
        <v>3</v>
      </c>
      <c r="C25" s="21">
        <v>10.5052</v>
      </c>
      <c r="D25" s="22">
        <v>1000</v>
      </c>
      <c r="E25" s="23">
        <f t="shared" si="0"/>
        <v>1.0505200000000001E-2</v>
      </c>
      <c r="F25" s="24">
        <v>18</v>
      </c>
      <c r="G25" s="22">
        <v>18</v>
      </c>
      <c r="H25" s="22">
        <v>18</v>
      </c>
      <c r="I25" s="25">
        <f t="shared" si="1"/>
        <v>54</v>
      </c>
      <c r="J25" s="26">
        <v>20</v>
      </c>
      <c r="K25" s="22">
        <v>20</v>
      </c>
      <c r="L25" s="22">
        <v>20</v>
      </c>
      <c r="M25" s="23">
        <f t="shared" si="2"/>
        <v>60</v>
      </c>
      <c r="N25" s="24">
        <f t="shared" si="3"/>
        <v>360</v>
      </c>
      <c r="O25" s="22">
        <f t="shared" si="4"/>
        <v>360</v>
      </c>
      <c r="P25" s="22">
        <f t="shared" si="5"/>
        <v>360</v>
      </c>
      <c r="Q25" s="25">
        <f t="shared" si="6"/>
        <v>1080</v>
      </c>
      <c r="R25" s="27">
        <f t="shared" si="7"/>
        <v>3.7818720000000003</v>
      </c>
      <c r="S25" s="28">
        <f t="shared" si="8"/>
        <v>3.7818720000000003</v>
      </c>
      <c r="T25" s="28">
        <f t="shared" si="9"/>
        <v>3.7818720000000003</v>
      </c>
      <c r="U25" s="29">
        <f t="shared" si="10"/>
        <v>11.345616000000001</v>
      </c>
      <c r="V25" s="33">
        <f t="shared" si="11"/>
        <v>1104752.8848960001</v>
      </c>
      <c r="W25" s="34">
        <f t="shared" si="12"/>
        <v>491234.91782400006</v>
      </c>
      <c r="X25" s="34">
        <f t="shared" si="13"/>
        <v>455696.66664000007</v>
      </c>
      <c r="Y25" s="35">
        <f t="shared" si="14"/>
        <v>2051684.4693600005</v>
      </c>
    </row>
    <row r="26" spans="1:25" ht="15.75" x14ac:dyDescent="0.3">
      <c r="A26" s="20" t="s">
        <v>32</v>
      </c>
      <c r="B26" s="11" t="s">
        <v>27</v>
      </c>
      <c r="C26" s="21">
        <v>8.6542999999999992</v>
      </c>
      <c r="D26" s="22">
        <v>1000</v>
      </c>
      <c r="E26" s="23">
        <f t="shared" si="0"/>
        <v>8.6542999999999985E-3</v>
      </c>
      <c r="F26" s="24">
        <v>35</v>
      </c>
      <c r="G26" s="22">
        <v>35</v>
      </c>
      <c r="H26" s="22">
        <v>35</v>
      </c>
      <c r="I26" s="25">
        <f t="shared" si="1"/>
        <v>105</v>
      </c>
      <c r="J26" s="26">
        <v>100</v>
      </c>
      <c r="K26" s="22">
        <v>100</v>
      </c>
      <c r="L26" s="22">
        <v>100</v>
      </c>
      <c r="M26" s="23">
        <f t="shared" si="2"/>
        <v>300</v>
      </c>
      <c r="N26" s="24">
        <f t="shared" si="3"/>
        <v>3500</v>
      </c>
      <c r="O26" s="22">
        <f t="shared" si="4"/>
        <v>3500</v>
      </c>
      <c r="P26" s="22">
        <f t="shared" si="5"/>
        <v>3500</v>
      </c>
      <c r="Q26" s="25">
        <f t="shared" si="6"/>
        <v>10500</v>
      </c>
      <c r="R26" s="27">
        <f t="shared" si="7"/>
        <v>30.290049999999994</v>
      </c>
      <c r="S26" s="28">
        <f t="shared" si="8"/>
        <v>30.290049999999994</v>
      </c>
      <c r="T26" s="28">
        <f t="shared" si="9"/>
        <v>30.290049999999994</v>
      </c>
      <c r="U26" s="29">
        <f t="shared" si="10"/>
        <v>90.870149999999981</v>
      </c>
      <c r="V26" s="33">
        <f t="shared" si="11"/>
        <v>8848268.8258999977</v>
      </c>
      <c r="W26" s="34">
        <f t="shared" si="12"/>
        <v>3934435.1745999991</v>
      </c>
      <c r="X26" s="34">
        <f t="shared" si="13"/>
        <v>3649799.5747499992</v>
      </c>
      <c r="Y26" s="35">
        <f t="shared" si="14"/>
        <v>16432503.575249996</v>
      </c>
    </row>
    <row r="27" spans="1:25" ht="15.75" hidden="1" x14ac:dyDescent="0.3">
      <c r="A27" s="55" t="s">
        <v>119</v>
      </c>
      <c r="B27" s="11" t="s">
        <v>3</v>
      </c>
      <c r="C27" s="54">
        <v>1.4</v>
      </c>
      <c r="D27" s="22">
        <v>1000</v>
      </c>
      <c r="E27" s="23">
        <f t="shared" si="0"/>
        <v>1.4E-3</v>
      </c>
      <c r="F27" s="24"/>
      <c r="G27" s="24"/>
      <c r="H27" s="24"/>
      <c r="I27" s="25">
        <f t="shared" si="1"/>
        <v>0</v>
      </c>
      <c r="J27" s="26"/>
      <c r="K27" s="26"/>
      <c r="L27" s="26"/>
      <c r="M27" s="23">
        <f t="shared" si="2"/>
        <v>0</v>
      </c>
      <c r="N27" s="24">
        <f t="shared" si="3"/>
        <v>0</v>
      </c>
      <c r="O27" s="22">
        <f t="shared" si="4"/>
        <v>0</v>
      </c>
      <c r="P27" s="22">
        <f t="shared" si="5"/>
        <v>0</v>
      </c>
      <c r="Q27" s="25">
        <f t="shared" si="6"/>
        <v>0</v>
      </c>
      <c r="R27" s="27">
        <f t="shared" si="7"/>
        <v>0</v>
      </c>
      <c r="S27" s="28">
        <f t="shared" si="8"/>
        <v>0</v>
      </c>
      <c r="T27" s="28">
        <f t="shared" si="9"/>
        <v>0</v>
      </c>
      <c r="U27" s="29">
        <f t="shared" si="10"/>
        <v>0</v>
      </c>
      <c r="V27" s="33">
        <f t="shared" si="11"/>
        <v>0</v>
      </c>
      <c r="W27" s="34">
        <f t="shared" si="12"/>
        <v>0</v>
      </c>
      <c r="X27" s="34">
        <f t="shared" si="13"/>
        <v>0</v>
      </c>
      <c r="Y27" s="35">
        <f t="shared" si="14"/>
        <v>0</v>
      </c>
    </row>
    <row r="28" spans="1:25" ht="15.75" hidden="1" x14ac:dyDescent="0.3">
      <c r="A28" s="20" t="s">
        <v>78</v>
      </c>
      <c r="B28" s="11" t="s">
        <v>52</v>
      </c>
      <c r="C28" s="21">
        <v>3.5516000000000001</v>
      </c>
      <c r="D28" s="22">
        <v>100</v>
      </c>
      <c r="E28" s="23">
        <f t="shared" si="0"/>
        <v>3.5515999999999999E-2</v>
      </c>
      <c r="F28" s="24"/>
      <c r="G28" s="22"/>
      <c r="H28" s="22"/>
      <c r="I28" s="25">
        <f t="shared" si="1"/>
        <v>0</v>
      </c>
      <c r="J28" s="26"/>
      <c r="K28" s="22"/>
      <c r="L28" s="22"/>
      <c r="M28" s="23">
        <f t="shared" si="2"/>
        <v>0</v>
      </c>
      <c r="N28" s="24">
        <f t="shared" si="3"/>
        <v>0</v>
      </c>
      <c r="O28" s="22">
        <f t="shared" si="4"/>
        <v>0</v>
      </c>
      <c r="P28" s="22">
        <f t="shared" si="5"/>
        <v>0</v>
      </c>
      <c r="Q28" s="25">
        <f t="shared" si="6"/>
        <v>0</v>
      </c>
      <c r="R28" s="27">
        <f t="shared" si="7"/>
        <v>0</v>
      </c>
      <c r="S28" s="28">
        <f t="shared" si="8"/>
        <v>0</v>
      </c>
      <c r="T28" s="28">
        <f t="shared" si="9"/>
        <v>0</v>
      </c>
      <c r="U28" s="29">
        <f t="shared" si="10"/>
        <v>0</v>
      </c>
      <c r="V28" s="33">
        <f t="shared" si="11"/>
        <v>0</v>
      </c>
      <c r="W28" s="34">
        <f t="shared" si="12"/>
        <v>0</v>
      </c>
      <c r="X28" s="34">
        <f t="shared" si="13"/>
        <v>0</v>
      </c>
      <c r="Y28" s="35">
        <f t="shared" si="14"/>
        <v>0</v>
      </c>
    </row>
    <row r="29" spans="1:25" ht="15.75" hidden="1" x14ac:dyDescent="0.3">
      <c r="A29" s="20" t="s">
        <v>73</v>
      </c>
      <c r="B29" s="11" t="s">
        <v>3</v>
      </c>
      <c r="C29" s="21">
        <v>6.8021000000000003</v>
      </c>
      <c r="D29" s="22">
        <v>1000</v>
      </c>
      <c r="E29" s="23">
        <f t="shared" si="0"/>
        <v>6.8021000000000002E-3</v>
      </c>
      <c r="F29" s="24"/>
      <c r="G29" s="22"/>
      <c r="H29" s="22"/>
      <c r="I29" s="25">
        <f t="shared" si="1"/>
        <v>0</v>
      </c>
      <c r="J29" s="26"/>
      <c r="K29" s="22"/>
      <c r="L29" s="22"/>
      <c r="M29" s="23">
        <f t="shared" si="2"/>
        <v>0</v>
      </c>
      <c r="N29" s="24">
        <f t="shared" si="3"/>
        <v>0</v>
      </c>
      <c r="O29" s="22">
        <f t="shared" si="4"/>
        <v>0</v>
      </c>
      <c r="P29" s="22">
        <f t="shared" si="5"/>
        <v>0</v>
      </c>
      <c r="Q29" s="25">
        <f t="shared" si="6"/>
        <v>0</v>
      </c>
      <c r="R29" s="27">
        <f t="shared" si="7"/>
        <v>0</v>
      </c>
      <c r="S29" s="28">
        <f t="shared" si="8"/>
        <v>0</v>
      </c>
      <c r="T29" s="28">
        <f t="shared" si="9"/>
        <v>0</v>
      </c>
      <c r="U29" s="29">
        <f t="shared" si="10"/>
        <v>0</v>
      </c>
      <c r="V29" s="33">
        <f t="shared" si="11"/>
        <v>0</v>
      </c>
      <c r="W29" s="34">
        <f t="shared" si="12"/>
        <v>0</v>
      </c>
      <c r="X29" s="34">
        <f t="shared" si="13"/>
        <v>0</v>
      </c>
      <c r="Y29" s="35">
        <f t="shared" si="14"/>
        <v>0</v>
      </c>
    </row>
    <row r="30" spans="1:25" ht="15.75" hidden="1" x14ac:dyDescent="0.3">
      <c r="A30" s="20" t="s">
        <v>39</v>
      </c>
      <c r="B30" s="11" t="s">
        <v>3</v>
      </c>
      <c r="C30" s="21">
        <v>23.777100000000001</v>
      </c>
      <c r="D30" s="22">
        <v>1000</v>
      </c>
      <c r="E30" s="23">
        <f t="shared" si="0"/>
        <v>2.3777100000000002E-2</v>
      </c>
      <c r="F30" s="24"/>
      <c r="G30" s="22"/>
      <c r="H30" s="22"/>
      <c r="I30" s="25">
        <f t="shared" si="1"/>
        <v>0</v>
      </c>
      <c r="J30" s="26"/>
      <c r="K30" s="22"/>
      <c r="L30" s="22"/>
      <c r="M30" s="23">
        <f t="shared" si="2"/>
        <v>0</v>
      </c>
      <c r="N30" s="24">
        <f t="shared" si="3"/>
        <v>0</v>
      </c>
      <c r="O30" s="22">
        <f t="shared" si="4"/>
        <v>0</v>
      </c>
      <c r="P30" s="22">
        <f t="shared" si="5"/>
        <v>0</v>
      </c>
      <c r="Q30" s="25">
        <f t="shared" si="6"/>
        <v>0</v>
      </c>
      <c r="R30" s="27">
        <f t="shared" si="7"/>
        <v>0</v>
      </c>
      <c r="S30" s="28">
        <f t="shared" si="8"/>
        <v>0</v>
      </c>
      <c r="T30" s="28">
        <f t="shared" si="9"/>
        <v>0</v>
      </c>
      <c r="U30" s="29">
        <f t="shared" si="10"/>
        <v>0</v>
      </c>
      <c r="V30" s="33">
        <f t="shared" si="11"/>
        <v>0</v>
      </c>
      <c r="W30" s="34">
        <f t="shared" si="12"/>
        <v>0</v>
      </c>
      <c r="X30" s="34">
        <f t="shared" si="13"/>
        <v>0</v>
      </c>
      <c r="Y30" s="35">
        <f t="shared" si="14"/>
        <v>0</v>
      </c>
    </row>
    <row r="31" spans="1:25" ht="15.75" x14ac:dyDescent="0.3">
      <c r="A31" s="20" t="s">
        <v>66</v>
      </c>
      <c r="B31" s="11" t="s">
        <v>3</v>
      </c>
      <c r="C31" s="21">
        <v>1.0186999999999999</v>
      </c>
      <c r="D31" s="22">
        <v>1000</v>
      </c>
      <c r="E31" s="23">
        <f t="shared" si="0"/>
        <v>1.0187E-3</v>
      </c>
      <c r="F31" s="24">
        <v>88</v>
      </c>
      <c r="G31" s="22">
        <v>88</v>
      </c>
      <c r="H31" s="22">
        <v>88</v>
      </c>
      <c r="I31" s="25">
        <f t="shared" si="1"/>
        <v>264</v>
      </c>
      <c r="J31" s="26">
        <v>90</v>
      </c>
      <c r="K31" s="22">
        <v>116</v>
      </c>
      <c r="L31" s="22">
        <v>145</v>
      </c>
      <c r="M31" s="23">
        <f t="shared" si="2"/>
        <v>351</v>
      </c>
      <c r="N31" s="24">
        <f t="shared" si="3"/>
        <v>7920</v>
      </c>
      <c r="O31" s="22">
        <f t="shared" si="4"/>
        <v>10208</v>
      </c>
      <c r="P31" s="22">
        <f t="shared" si="5"/>
        <v>12760</v>
      </c>
      <c r="Q31" s="25">
        <f t="shared" si="6"/>
        <v>30888</v>
      </c>
      <c r="R31" s="27">
        <f t="shared" si="7"/>
        <v>8.0681039999999999</v>
      </c>
      <c r="S31" s="28">
        <f t="shared" si="8"/>
        <v>10.3988896</v>
      </c>
      <c r="T31" s="28">
        <f t="shared" si="9"/>
        <v>12.998612</v>
      </c>
      <c r="U31" s="29">
        <f t="shared" si="10"/>
        <v>31.465605600000004</v>
      </c>
      <c r="V31" s="33">
        <f t="shared" si="11"/>
        <v>2356838.4042719998</v>
      </c>
      <c r="W31" s="34">
        <f t="shared" si="12"/>
        <v>1350732.5679232001</v>
      </c>
      <c r="X31" s="34">
        <f t="shared" si="13"/>
        <v>1566267.75294</v>
      </c>
      <c r="Y31" s="35">
        <f t="shared" si="14"/>
        <v>5273838.7251351997</v>
      </c>
    </row>
    <row r="32" spans="1:25" ht="15.75" hidden="1" x14ac:dyDescent="0.3">
      <c r="A32" s="20" t="s">
        <v>74</v>
      </c>
      <c r="B32" s="11" t="s">
        <v>31</v>
      </c>
      <c r="C32" s="21">
        <v>4.5461999999999998</v>
      </c>
      <c r="D32" s="22">
        <v>500</v>
      </c>
      <c r="E32" s="23">
        <f t="shared" si="0"/>
        <v>9.0923999999999987E-3</v>
      </c>
      <c r="F32" s="24"/>
      <c r="G32" s="22"/>
      <c r="H32" s="22"/>
      <c r="I32" s="25">
        <f t="shared" si="1"/>
        <v>0</v>
      </c>
      <c r="J32" s="26"/>
      <c r="K32" s="22"/>
      <c r="L32" s="22"/>
      <c r="M32" s="23">
        <f t="shared" si="2"/>
        <v>0</v>
      </c>
      <c r="N32" s="24">
        <f t="shared" si="3"/>
        <v>0</v>
      </c>
      <c r="O32" s="22">
        <f t="shared" si="4"/>
        <v>0</v>
      </c>
      <c r="P32" s="22">
        <f t="shared" si="5"/>
        <v>0</v>
      </c>
      <c r="Q32" s="25">
        <f t="shared" si="6"/>
        <v>0</v>
      </c>
      <c r="R32" s="27">
        <f t="shared" si="7"/>
        <v>0</v>
      </c>
      <c r="S32" s="28">
        <f t="shared" si="8"/>
        <v>0</v>
      </c>
      <c r="T32" s="28">
        <f t="shared" si="9"/>
        <v>0</v>
      </c>
      <c r="U32" s="29">
        <f t="shared" si="10"/>
        <v>0</v>
      </c>
      <c r="V32" s="33">
        <f t="shared" si="11"/>
        <v>0</v>
      </c>
      <c r="W32" s="34">
        <f t="shared" si="12"/>
        <v>0</v>
      </c>
      <c r="X32" s="34">
        <f t="shared" si="13"/>
        <v>0</v>
      </c>
      <c r="Y32" s="35">
        <f t="shared" si="14"/>
        <v>0</v>
      </c>
    </row>
    <row r="33" spans="1:25" ht="15.75" x14ac:dyDescent="0.3">
      <c r="A33" s="20" t="s">
        <v>37</v>
      </c>
      <c r="B33" s="11" t="s">
        <v>38</v>
      </c>
      <c r="C33" s="21">
        <v>3.5224000000000002</v>
      </c>
      <c r="D33" s="22">
        <v>10</v>
      </c>
      <c r="E33" s="23">
        <f t="shared" si="0"/>
        <v>0.35224</v>
      </c>
      <c r="F33" s="24">
        <v>88</v>
      </c>
      <c r="G33" s="22">
        <v>88</v>
      </c>
      <c r="H33" s="22">
        <v>88</v>
      </c>
      <c r="I33" s="25">
        <f t="shared" si="1"/>
        <v>264</v>
      </c>
      <c r="J33" s="26">
        <v>0.32</v>
      </c>
      <c r="K33" s="22">
        <v>0.36</v>
      </c>
      <c r="L33" s="22">
        <v>0.48</v>
      </c>
      <c r="M33" s="23">
        <f t="shared" si="2"/>
        <v>1.1599999999999999</v>
      </c>
      <c r="N33" s="24">
        <f t="shared" si="3"/>
        <v>28.16</v>
      </c>
      <c r="O33" s="22">
        <f t="shared" si="4"/>
        <v>31.68</v>
      </c>
      <c r="P33" s="22">
        <f t="shared" si="5"/>
        <v>42.239999999999995</v>
      </c>
      <c r="Q33" s="25">
        <f t="shared" si="6"/>
        <v>102.08</v>
      </c>
      <c r="R33" s="27">
        <f t="shared" si="7"/>
        <v>9.9190784000000001</v>
      </c>
      <c r="S33" s="28">
        <f t="shared" si="8"/>
        <v>11.158963200000001</v>
      </c>
      <c r="T33" s="28">
        <f t="shared" si="9"/>
        <v>14.878617599999998</v>
      </c>
      <c r="U33" s="29">
        <f t="shared" si="10"/>
        <v>35.956659199999997</v>
      </c>
      <c r="V33" s="33">
        <f t="shared" si="11"/>
        <v>2897541.3440512</v>
      </c>
      <c r="W33" s="34">
        <f t="shared" si="12"/>
        <v>1449460.0479744</v>
      </c>
      <c r="X33" s="34">
        <f t="shared" si="13"/>
        <v>1792799.0277119998</v>
      </c>
      <c r="Y33" s="35">
        <f t="shared" si="14"/>
        <v>6139800.4197375998</v>
      </c>
    </row>
    <row r="34" spans="1:25" ht="15.75" x14ac:dyDescent="0.3">
      <c r="A34" s="55" t="s">
        <v>120</v>
      </c>
      <c r="B34" s="11" t="s">
        <v>3</v>
      </c>
      <c r="C34" s="54">
        <v>4</v>
      </c>
      <c r="D34" s="22">
        <v>1000</v>
      </c>
      <c r="E34" s="23">
        <f t="shared" si="0"/>
        <v>4.0000000000000001E-3</v>
      </c>
      <c r="F34" s="24">
        <v>35</v>
      </c>
      <c r="G34" s="22">
        <v>35</v>
      </c>
      <c r="H34" s="22">
        <v>35</v>
      </c>
      <c r="I34" s="25">
        <f t="shared" si="1"/>
        <v>105</v>
      </c>
      <c r="J34" s="26">
        <v>30</v>
      </c>
      <c r="K34" s="22">
        <v>50</v>
      </c>
      <c r="L34" s="22">
        <v>50</v>
      </c>
      <c r="M34" s="23">
        <f t="shared" si="2"/>
        <v>130</v>
      </c>
      <c r="N34" s="24">
        <f t="shared" si="3"/>
        <v>1050</v>
      </c>
      <c r="O34" s="22">
        <f t="shared" si="4"/>
        <v>1750</v>
      </c>
      <c r="P34" s="22">
        <f t="shared" si="5"/>
        <v>1750</v>
      </c>
      <c r="Q34" s="25">
        <f t="shared" si="6"/>
        <v>4550</v>
      </c>
      <c r="R34" s="27">
        <f t="shared" si="7"/>
        <v>4.2</v>
      </c>
      <c r="S34" s="28">
        <f t="shared" si="8"/>
        <v>7</v>
      </c>
      <c r="T34" s="28">
        <f t="shared" si="9"/>
        <v>7</v>
      </c>
      <c r="U34" s="29">
        <f t="shared" si="10"/>
        <v>18.2</v>
      </c>
      <c r="V34" s="33">
        <f t="shared" si="11"/>
        <v>1226895.6000000001</v>
      </c>
      <c r="W34" s="34">
        <f t="shared" si="12"/>
        <v>909244</v>
      </c>
      <c r="X34" s="34">
        <f t="shared" si="13"/>
        <v>843465</v>
      </c>
      <c r="Y34" s="35">
        <f t="shared" si="14"/>
        <v>2979604.6</v>
      </c>
    </row>
    <row r="35" spans="1:25" ht="15.75" x14ac:dyDescent="0.3">
      <c r="A35" s="20" t="s">
        <v>55</v>
      </c>
      <c r="B35" s="11" t="s">
        <v>3</v>
      </c>
      <c r="C35" s="21">
        <v>0.99890000000000001</v>
      </c>
      <c r="D35" s="22">
        <v>1000</v>
      </c>
      <c r="E35" s="23">
        <f t="shared" si="0"/>
        <v>9.9890000000000005E-4</v>
      </c>
      <c r="F35" s="24">
        <v>18</v>
      </c>
      <c r="G35" s="22">
        <v>18</v>
      </c>
      <c r="H35" s="22">
        <v>18</v>
      </c>
      <c r="I35" s="25">
        <f t="shared" si="1"/>
        <v>54</v>
      </c>
      <c r="J35" s="26">
        <v>20</v>
      </c>
      <c r="K35" s="22">
        <v>20</v>
      </c>
      <c r="L35" s="22">
        <v>30</v>
      </c>
      <c r="M35" s="23">
        <f t="shared" si="2"/>
        <v>70</v>
      </c>
      <c r="N35" s="24">
        <f t="shared" si="3"/>
        <v>360</v>
      </c>
      <c r="O35" s="22">
        <f t="shared" si="4"/>
        <v>360</v>
      </c>
      <c r="P35" s="22">
        <f t="shared" si="5"/>
        <v>540</v>
      </c>
      <c r="Q35" s="25">
        <f t="shared" si="6"/>
        <v>1260</v>
      </c>
      <c r="R35" s="27">
        <f t="shared" si="7"/>
        <v>0.35960400000000003</v>
      </c>
      <c r="S35" s="28">
        <f t="shared" si="8"/>
        <v>0.35960400000000003</v>
      </c>
      <c r="T35" s="28">
        <f t="shared" si="9"/>
        <v>0.53940600000000005</v>
      </c>
      <c r="U35" s="29">
        <f t="shared" si="10"/>
        <v>1.2586140000000001</v>
      </c>
      <c r="V35" s="33">
        <f t="shared" si="11"/>
        <v>105046.80127200001</v>
      </c>
      <c r="W35" s="34">
        <f t="shared" si="12"/>
        <v>46709.682768000006</v>
      </c>
      <c r="X35" s="34">
        <f t="shared" si="13"/>
        <v>64995.725970000007</v>
      </c>
      <c r="Y35" s="35">
        <f t="shared" si="14"/>
        <v>216752.21001000001</v>
      </c>
    </row>
    <row r="36" spans="1:25" ht="15.75" x14ac:dyDescent="0.3">
      <c r="A36" s="55" t="s">
        <v>133</v>
      </c>
      <c r="B36" s="11" t="s">
        <v>134</v>
      </c>
      <c r="C36" s="55">
        <v>1.59</v>
      </c>
      <c r="D36" s="22">
        <v>400</v>
      </c>
      <c r="E36" s="23">
        <f t="shared" si="0"/>
        <v>3.9750000000000002E-3</v>
      </c>
      <c r="F36" s="24">
        <v>18</v>
      </c>
      <c r="G36" s="22">
        <v>18</v>
      </c>
      <c r="H36" s="22">
        <v>18</v>
      </c>
      <c r="I36" s="25">
        <f t="shared" si="1"/>
        <v>54</v>
      </c>
      <c r="J36" s="26">
        <v>2</v>
      </c>
      <c r="K36" s="22">
        <v>2</v>
      </c>
      <c r="L36" s="22">
        <v>2</v>
      </c>
      <c r="M36" s="23">
        <f t="shared" si="2"/>
        <v>6</v>
      </c>
      <c r="N36" s="24">
        <f t="shared" si="3"/>
        <v>36</v>
      </c>
      <c r="O36" s="22">
        <f t="shared" si="4"/>
        <v>36</v>
      </c>
      <c r="P36" s="22">
        <f t="shared" si="5"/>
        <v>36</v>
      </c>
      <c r="Q36" s="25">
        <f t="shared" si="6"/>
        <v>108</v>
      </c>
      <c r="R36" s="27">
        <f t="shared" si="7"/>
        <v>0.1431</v>
      </c>
      <c r="S36" s="28">
        <f t="shared" si="8"/>
        <v>0.1431</v>
      </c>
      <c r="T36" s="28">
        <f t="shared" si="9"/>
        <v>0.1431</v>
      </c>
      <c r="U36" s="29">
        <f t="shared" si="10"/>
        <v>0.42930000000000001</v>
      </c>
      <c r="V36" s="33">
        <f t="shared" si="11"/>
        <v>41802.085800000001</v>
      </c>
      <c r="W36" s="34">
        <f t="shared" si="12"/>
        <v>18587.5452</v>
      </c>
      <c r="X36" s="34">
        <f t="shared" si="13"/>
        <v>17242.834500000001</v>
      </c>
      <c r="Y36" s="35">
        <f t="shared" si="14"/>
        <v>77632.465500000006</v>
      </c>
    </row>
    <row r="37" spans="1:25" ht="15.75" hidden="1" x14ac:dyDescent="0.3">
      <c r="A37" s="20" t="s">
        <v>65</v>
      </c>
      <c r="B37" s="11" t="s">
        <v>3</v>
      </c>
      <c r="C37" s="21">
        <v>6.4131999999999998</v>
      </c>
      <c r="D37" s="22">
        <v>1000</v>
      </c>
      <c r="E37" s="23">
        <f t="shared" ref="E37:E68" si="15">C37/D37</f>
        <v>6.4132E-3</v>
      </c>
      <c r="F37" s="24"/>
      <c r="G37" s="22"/>
      <c r="H37" s="22"/>
      <c r="I37" s="25">
        <f t="shared" ref="I37:I68" si="16">SUM(F37:H37)</f>
        <v>0</v>
      </c>
      <c r="J37" s="26"/>
      <c r="K37" s="22"/>
      <c r="L37" s="22"/>
      <c r="M37" s="23">
        <f t="shared" ref="M37:M68" si="17">SUM(J37:L37)</f>
        <v>0</v>
      </c>
      <c r="N37" s="24">
        <f t="shared" ref="N37:N68" si="18">F37*J37</f>
        <v>0</v>
      </c>
      <c r="O37" s="22">
        <f t="shared" ref="O37:O68" si="19">G37*K37</f>
        <v>0</v>
      </c>
      <c r="P37" s="22">
        <f t="shared" ref="P37:P68" si="20">H37*L37</f>
        <v>0</v>
      </c>
      <c r="Q37" s="25">
        <f t="shared" ref="Q37:Q68" si="21">SUM(N37:P37)</f>
        <v>0</v>
      </c>
      <c r="R37" s="27">
        <f t="shared" ref="R37:R68" si="22">E37*N37</f>
        <v>0</v>
      </c>
      <c r="S37" s="28">
        <f t="shared" ref="S37:S68" si="23">E37*O37</f>
        <v>0</v>
      </c>
      <c r="T37" s="28">
        <f t="shared" ref="T37:T68" si="24">E37*P37</f>
        <v>0</v>
      </c>
      <c r="U37" s="29">
        <f t="shared" ref="U37:U68" si="25">SUM(R37:T37)</f>
        <v>0</v>
      </c>
      <c r="V37" s="33">
        <f t="shared" ref="V37:V68" si="26">R37*$V$2</f>
        <v>0</v>
      </c>
      <c r="W37" s="34">
        <f t="shared" ref="W37:W68" si="27">S37*$W$2</f>
        <v>0</v>
      </c>
      <c r="X37" s="34">
        <f t="shared" ref="X37:X68" si="28">T37*$X$2</f>
        <v>0</v>
      </c>
      <c r="Y37" s="35">
        <f t="shared" ref="Y37:Y68" si="29">SUM(V37:X37)</f>
        <v>0</v>
      </c>
    </row>
    <row r="38" spans="1:25" ht="15.75" x14ac:dyDescent="0.3">
      <c r="A38" s="20" t="s">
        <v>54</v>
      </c>
      <c r="B38" s="11" t="s">
        <v>3</v>
      </c>
      <c r="C38" s="21">
        <v>0.86750000000000005</v>
      </c>
      <c r="D38" s="22">
        <v>1000</v>
      </c>
      <c r="E38" s="23">
        <f t="shared" si="15"/>
        <v>8.675E-4</v>
      </c>
      <c r="F38" s="24">
        <v>18</v>
      </c>
      <c r="G38" s="22">
        <v>18</v>
      </c>
      <c r="H38" s="22">
        <v>18</v>
      </c>
      <c r="I38" s="25">
        <f t="shared" si="16"/>
        <v>54</v>
      </c>
      <c r="J38" s="26">
        <v>60</v>
      </c>
      <c r="K38" s="22">
        <v>70</v>
      </c>
      <c r="L38" s="22">
        <v>80</v>
      </c>
      <c r="M38" s="23">
        <f t="shared" si="17"/>
        <v>210</v>
      </c>
      <c r="N38" s="24">
        <f t="shared" si="18"/>
        <v>1080</v>
      </c>
      <c r="O38" s="22">
        <f t="shared" si="19"/>
        <v>1260</v>
      </c>
      <c r="P38" s="22">
        <f t="shared" si="20"/>
        <v>1440</v>
      </c>
      <c r="Q38" s="25">
        <f t="shared" si="21"/>
        <v>3780</v>
      </c>
      <c r="R38" s="27">
        <f t="shared" si="22"/>
        <v>0.93689999999999996</v>
      </c>
      <c r="S38" s="28">
        <f t="shared" si="23"/>
        <v>1.0930500000000001</v>
      </c>
      <c r="T38" s="28">
        <f t="shared" si="24"/>
        <v>1.2492000000000001</v>
      </c>
      <c r="U38" s="29">
        <f t="shared" si="25"/>
        <v>3.27915</v>
      </c>
      <c r="V38" s="33">
        <f t="shared" si="26"/>
        <v>273685.3542</v>
      </c>
      <c r="W38" s="34">
        <f t="shared" si="27"/>
        <v>141978.45060000001</v>
      </c>
      <c r="X38" s="34">
        <f t="shared" si="28"/>
        <v>150522.35400000002</v>
      </c>
      <c r="Y38" s="35">
        <f t="shared" si="29"/>
        <v>566186.15880000009</v>
      </c>
    </row>
    <row r="39" spans="1:25" ht="15.75" hidden="1" x14ac:dyDescent="0.3">
      <c r="A39" s="20" t="s">
        <v>44</v>
      </c>
      <c r="B39" s="11" t="s">
        <v>3</v>
      </c>
      <c r="C39" s="21">
        <v>6.7390999999999996</v>
      </c>
      <c r="D39" s="22">
        <v>1000</v>
      </c>
      <c r="E39" s="23">
        <f t="shared" si="15"/>
        <v>6.7390999999999996E-3</v>
      </c>
      <c r="F39" s="24"/>
      <c r="G39" s="22"/>
      <c r="H39" s="22"/>
      <c r="I39" s="25">
        <f t="shared" si="16"/>
        <v>0</v>
      </c>
      <c r="J39" s="26"/>
      <c r="K39" s="22"/>
      <c r="L39" s="22"/>
      <c r="M39" s="23">
        <f t="shared" si="17"/>
        <v>0</v>
      </c>
      <c r="N39" s="24">
        <f t="shared" si="18"/>
        <v>0</v>
      </c>
      <c r="O39" s="22">
        <f t="shared" si="19"/>
        <v>0</v>
      </c>
      <c r="P39" s="22">
        <f t="shared" si="20"/>
        <v>0</v>
      </c>
      <c r="Q39" s="25">
        <f t="shared" si="21"/>
        <v>0</v>
      </c>
      <c r="R39" s="27">
        <f t="shared" si="22"/>
        <v>0</v>
      </c>
      <c r="S39" s="28">
        <f t="shared" si="23"/>
        <v>0</v>
      </c>
      <c r="T39" s="28">
        <f t="shared" si="24"/>
        <v>0</v>
      </c>
      <c r="U39" s="29">
        <f t="shared" si="25"/>
        <v>0</v>
      </c>
      <c r="V39" s="33">
        <f t="shared" si="26"/>
        <v>0</v>
      </c>
      <c r="W39" s="34">
        <f t="shared" si="27"/>
        <v>0</v>
      </c>
      <c r="X39" s="34">
        <f t="shared" si="28"/>
        <v>0</v>
      </c>
      <c r="Y39" s="35">
        <f t="shared" si="29"/>
        <v>0</v>
      </c>
    </row>
    <row r="40" spans="1:25" ht="15.75" hidden="1" x14ac:dyDescent="0.3">
      <c r="A40" s="20" t="s">
        <v>67</v>
      </c>
      <c r="B40" s="11" t="s">
        <v>3</v>
      </c>
      <c r="C40" s="21">
        <v>5.8749000000000002</v>
      </c>
      <c r="D40" s="22">
        <v>1000</v>
      </c>
      <c r="E40" s="23">
        <f t="shared" si="15"/>
        <v>5.8749000000000006E-3</v>
      </c>
      <c r="F40" s="24"/>
      <c r="G40" s="22"/>
      <c r="H40" s="22"/>
      <c r="I40" s="25">
        <f t="shared" si="16"/>
        <v>0</v>
      </c>
      <c r="J40" s="26"/>
      <c r="K40" s="22"/>
      <c r="L40" s="22"/>
      <c r="M40" s="23">
        <f t="shared" si="17"/>
        <v>0</v>
      </c>
      <c r="N40" s="24">
        <f t="shared" si="18"/>
        <v>0</v>
      </c>
      <c r="O40" s="22">
        <f t="shared" si="19"/>
        <v>0</v>
      </c>
      <c r="P40" s="22">
        <f t="shared" si="20"/>
        <v>0</v>
      </c>
      <c r="Q40" s="25">
        <f t="shared" si="21"/>
        <v>0</v>
      </c>
      <c r="R40" s="27">
        <f t="shared" si="22"/>
        <v>0</v>
      </c>
      <c r="S40" s="28">
        <f t="shared" si="23"/>
        <v>0</v>
      </c>
      <c r="T40" s="28">
        <f t="shared" si="24"/>
        <v>0</v>
      </c>
      <c r="U40" s="29">
        <f t="shared" si="25"/>
        <v>0</v>
      </c>
      <c r="V40" s="33">
        <f t="shared" si="26"/>
        <v>0</v>
      </c>
      <c r="W40" s="34">
        <f t="shared" si="27"/>
        <v>0</v>
      </c>
      <c r="X40" s="34">
        <f t="shared" si="28"/>
        <v>0</v>
      </c>
      <c r="Y40" s="35">
        <f t="shared" si="29"/>
        <v>0</v>
      </c>
    </row>
    <row r="41" spans="1:25" ht="15.75" hidden="1" x14ac:dyDescent="0.3">
      <c r="A41" s="20" t="s">
        <v>40</v>
      </c>
      <c r="B41" s="11" t="s">
        <v>25</v>
      </c>
      <c r="C41" s="21">
        <v>2.7602000000000002</v>
      </c>
      <c r="D41" s="22">
        <v>250</v>
      </c>
      <c r="E41" s="23">
        <f t="shared" si="15"/>
        <v>1.1040800000000002E-2</v>
      </c>
      <c r="F41" s="24"/>
      <c r="G41" s="22"/>
      <c r="H41" s="22"/>
      <c r="I41" s="25">
        <f t="shared" si="16"/>
        <v>0</v>
      </c>
      <c r="J41" s="26"/>
      <c r="K41" s="22"/>
      <c r="L41" s="22"/>
      <c r="M41" s="23">
        <f t="shared" si="17"/>
        <v>0</v>
      </c>
      <c r="N41" s="24">
        <f t="shared" si="18"/>
        <v>0</v>
      </c>
      <c r="O41" s="22">
        <f t="shared" si="19"/>
        <v>0</v>
      </c>
      <c r="P41" s="22">
        <f t="shared" si="20"/>
        <v>0</v>
      </c>
      <c r="Q41" s="25">
        <f t="shared" si="21"/>
        <v>0</v>
      </c>
      <c r="R41" s="27">
        <f t="shared" si="22"/>
        <v>0</v>
      </c>
      <c r="S41" s="28">
        <f t="shared" si="23"/>
        <v>0</v>
      </c>
      <c r="T41" s="28">
        <f t="shared" si="24"/>
        <v>0</v>
      </c>
      <c r="U41" s="29">
        <f t="shared" si="25"/>
        <v>0</v>
      </c>
      <c r="V41" s="33">
        <f t="shared" si="26"/>
        <v>0</v>
      </c>
      <c r="W41" s="34">
        <f t="shared" si="27"/>
        <v>0</v>
      </c>
      <c r="X41" s="34">
        <f t="shared" si="28"/>
        <v>0</v>
      </c>
      <c r="Y41" s="35">
        <f t="shared" si="29"/>
        <v>0</v>
      </c>
    </row>
    <row r="42" spans="1:25" ht="15.75" x14ac:dyDescent="0.3">
      <c r="A42" s="20" t="s">
        <v>7</v>
      </c>
      <c r="B42" s="11" t="s">
        <v>3</v>
      </c>
      <c r="C42" s="21">
        <v>4.7976999999999999</v>
      </c>
      <c r="D42" s="22">
        <v>1000</v>
      </c>
      <c r="E42" s="23">
        <f t="shared" si="15"/>
        <v>4.7977000000000002E-3</v>
      </c>
      <c r="F42" s="24">
        <v>18</v>
      </c>
      <c r="G42" s="22">
        <v>18</v>
      </c>
      <c r="H42" s="22">
        <v>18</v>
      </c>
      <c r="I42" s="25">
        <f t="shared" si="16"/>
        <v>54</v>
      </c>
      <c r="J42" s="26">
        <v>50</v>
      </c>
      <c r="K42" s="22">
        <v>60</v>
      </c>
      <c r="L42" s="22">
        <v>70</v>
      </c>
      <c r="M42" s="23">
        <f t="shared" si="17"/>
        <v>180</v>
      </c>
      <c r="N42" s="24">
        <f t="shared" si="18"/>
        <v>900</v>
      </c>
      <c r="O42" s="22">
        <f t="shared" si="19"/>
        <v>1080</v>
      </c>
      <c r="P42" s="22">
        <f t="shared" si="20"/>
        <v>1260</v>
      </c>
      <c r="Q42" s="25">
        <f t="shared" si="21"/>
        <v>3240</v>
      </c>
      <c r="R42" s="27">
        <f t="shared" si="22"/>
        <v>4.3179300000000005</v>
      </c>
      <c r="S42" s="28">
        <f t="shared" si="23"/>
        <v>5.1815160000000002</v>
      </c>
      <c r="T42" s="28">
        <f t="shared" si="24"/>
        <v>6.045102</v>
      </c>
      <c r="U42" s="29">
        <f t="shared" si="25"/>
        <v>15.544548000000001</v>
      </c>
      <c r="V42" s="33">
        <f t="shared" si="26"/>
        <v>1261345.0757400002</v>
      </c>
      <c r="W42" s="34">
        <f t="shared" si="27"/>
        <v>673037.476272</v>
      </c>
      <c r="X42" s="34">
        <f t="shared" si="28"/>
        <v>728404.56548999995</v>
      </c>
      <c r="Y42" s="35">
        <f t="shared" si="29"/>
        <v>2662787.1175020002</v>
      </c>
    </row>
    <row r="43" spans="1:25" ht="15.75" hidden="1" x14ac:dyDescent="0.3">
      <c r="A43" s="20" t="s">
        <v>5</v>
      </c>
      <c r="B43" s="11" t="s">
        <v>3</v>
      </c>
      <c r="C43" s="21">
        <v>3.0354999999999999</v>
      </c>
      <c r="D43" s="22">
        <v>1000</v>
      </c>
      <c r="E43" s="23">
        <f t="shared" si="15"/>
        <v>3.0355E-3</v>
      </c>
      <c r="F43" s="24"/>
      <c r="G43" s="22"/>
      <c r="H43" s="22"/>
      <c r="I43" s="25">
        <f t="shared" si="16"/>
        <v>0</v>
      </c>
      <c r="J43" s="26"/>
      <c r="K43" s="22"/>
      <c r="L43" s="22"/>
      <c r="M43" s="23">
        <f t="shared" si="17"/>
        <v>0</v>
      </c>
      <c r="N43" s="24">
        <f t="shared" si="18"/>
        <v>0</v>
      </c>
      <c r="O43" s="22">
        <f t="shared" si="19"/>
        <v>0</v>
      </c>
      <c r="P43" s="22">
        <f t="shared" si="20"/>
        <v>0</v>
      </c>
      <c r="Q43" s="25">
        <f t="shared" si="21"/>
        <v>0</v>
      </c>
      <c r="R43" s="27">
        <f t="shared" si="22"/>
        <v>0</v>
      </c>
      <c r="S43" s="28">
        <f t="shared" si="23"/>
        <v>0</v>
      </c>
      <c r="T43" s="28">
        <f t="shared" si="24"/>
        <v>0</v>
      </c>
      <c r="U43" s="29">
        <f t="shared" si="25"/>
        <v>0</v>
      </c>
      <c r="V43" s="33">
        <f t="shared" si="26"/>
        <v>0</v>
      </c>
      <c r="W43" s="34">
        <f t="shared" si="27"/>
        <v>0</v>
      </c>
      <c r="X43" s="34">
        <f t="shared" si="28"/>
        <v>0</v>
      </c>
      <c r="Y43" s="35">
        <f t="shared" si="29"/>
        <v>0</v>
      </c>
    </row>
    <row r="44" spans="1:25" ht="15.75" x14ac:dyDescent="0.3">
      <c r="A44" s="20" t="s">
        <v>75</v>
      </c>
      <c r="B44" s="11" t="s">
        <v>3</v>
      </c>
      <c r="C44" s="21">
        <v>0.93679999999999997</v>
      </c>
      <c r="D44" s="22">
        <v>1000</v>
      </c>
      <c r="E44" s="23">
        <f t="shared" si="15"/>
        <v>9.368E-4</v>
      </c>
      <c r="F44" s="24">
        <v>175</v>
      </c>
      <c r="G44" s="22">
        <v>175</v>
      </c>
      <c r="H44" s="22">
        <v>175</v>
      </c>
      <c r="I44" s="25">
        <f t="shared" si="16"/>
        <v>525</v>
      </c>
      <c r="J44" s="26">
        <v>1.4</v>
      </c>
      <c r="K44" s="22">
        <v>1.4</v>
      </c>
      <c r="L44" s="22">
        <v>1.4</v>
      </c>
      <c r="M44" s="23">
        <f t="shared" si="17"/>
        <v>4.1999999999999993</v>
      </c>
      <c r="N44" s="24">
        <f t="shared" si="18"/>
        <v>244.99999999999997</v>
      </c>
      <c r="O44" s="22">
        <f t="shared" si="19"/>
        <v>244.99999999999997</v>
      </c>
      <c r="P44" s="22">
        <f t="shared" si="20"/>
        <v>244.99999999999997</v>
      </c>
      <c r="Q44" s="25">
        <f t="shared" si="21"/>
        <v>734.99999999999989</v>
      </c>
      <c r="R44" s="27">
        <f t="shared" si="22"/>
        <v>0.22951599999999997</v>
      </c>
      <c r="S44" s="28">
        <f t="shared" si="23"/>
        <v>0.22951599999999997</v>
      </c>
      <c r="T44" s="28">
        <f t="shared" si="24"/>
        <v>0.22951599999999997</v>
      </c>
      <c r="U44" s="29">
        <f t="shared" si="25"/>
        <v>0.68854799999999994</v>
      </c>
      <c r="V44" s="33">
        <f t="shared" si="26"/>
        <v>67045.754887999996</v>
      </c>
      <c r="W44" s="34">
        <f t="shared" si="27"/>
        <v>29812.292271999995</v>
      </c>
      <c r="X44" s="34">
        <f t="shared" si="28"/>
        <v>27655.530419999996</v>
      </c>
      <c r="Y44" s="35">
        <f t="shared" si="29"/>
        <v>124513.57757999998</v>
      </c>
    </row>
    <row r="45" spans="1:25" ht="15.75" x14ac:dyDescent="0.3">
      <c r="A45" s="20" t="s">
        <v>30</v>
      </c>
      <c r="B45" s="11" t="s">
        <v>31</v>
      </c>
      <c r="C45" s="21">
        <v>2.2993999999999999</v>
      </c>
      <c r="D45" s="22">
        <v>500</v>
      </c>
      <c r="E45" s="23">
        <f t="shared" si="15"/>
        <v>4.5988000000000001E-3</v>
      </c>
      <c r="F45" s="24">
        <v>18</v>
      </c>
      <c r="G45" s="22">
        <v>18</v>
      </c>
      <c r="H45" s="22">
        <v>18</v>
      </c>
      <c r="I45" s="25">
        <f t="shared" si="16"/>
        <v>54</v>
      </c>
      <c r="J45" s="26">
        <v>50</v>
      </c>
      <c r="K45" s="22">
        <v>60</v>
      </c>
      <c r="L45" s="22">
        <v>70</v>
      </c>
      <c r="M45" s="23">
        <f t="shared" si="17"/>
        <v>180</v>
      </c>
      <c r="N45" s="24">
        <f t="shared" si="18"/>
        <v>900</v>
      </c>
      <c r="O45" s="22">
        <f t="shared" si="19"/>
        <v>1080</v>
      </c>
      <c r="P45" s="22">
        <f t="shared" si="20"/>
        <v>1260</v>
      </c>
      <c r="Q45" s="25">
        <f t="shared" si="21"/>
        <v>3240</v>
      </c>
      <c r="R45" s="27">
        <f t="shared" si="22"/>
        <v>4.1389199999999997</v>
      </c>
      <c r="S45" s="28">
        <f t="shared" si="23"/>
        <v>4.966704</v>
      </c>
      <c r="T45" s="28">
        <f t="shared" si="24"/>
        <v>5.7944880000000003</v>
      </c>
      <c r="U45" s="29">
        <f t="shared" si="25"/>
        <v>14.900112</v>
      </c>
      <c r="V45" s="33">
        <f t="shared" si="26"/>
        <v>1209053.03256</v>
      </c>
      <c r="W45" s="34">
        <f t="shared" si="27"/>
        <v>645135.11596800003</v>
      </c>
      <c r="X45" s="34">
        <f t="shared" si="28"/>
        <v>698206.83156000008</v>
      </c>
      <c r="Y45" s="35">
        <f t="shared" si="29"/>
        <v>2552394.9800880002</v>
      </c>
    </row>
    <row r="46" spans="1:25" ht="15.75" x14ac:dyDescent="0.3">
      <c r="A46" s="20" t="s">
        <v>41</v>
      </c>
      <c r="B46" s="11" t="s">
        <v>27</v>
      </c>
      <c r="C46" s="21">
        <v>4.3897000000000004</v>
      </c>
      <c r="D46" s="22">
        <v>1000</v>
      </c>
      <c r="E46" s="23">
        <f t="shared" si="15"/>
        <v>4.3897000000000007E-3</v>
      </c>
      <c r="F46" s="24">
        <v>140</v>
      </c>
      <c r="G46" s="22">
        <v>140</v>
      </c>
      <c r="H46" s="22">
        <v>140</v>
      </c>
      <c r="I46" s="25">
        <f t="shared" si="16"/>
        <v>420</v>
      </c>
      <c r="J46" s="26">
        <v>3.13</v>
      </c>
      <c r="K46" s="22">
        <v>4.63</v>
      </c>
      <c r="L46" s="22">
        <v>5.38</v>
      </c>
      <c r="M46" s="23">
        <f t="shared" si="17"/>
        <v>13.14</v>
      </c>
      <c r="N46" s="24">
        <f t="shared" si="18"/>
        <v>438.2</v>
      </c>
      <c r="O46" s="22">
        <f t="shared" si="19"/>
        <v>648.19999999999993</v>
      </c>
      <c r="P46" s="22">
        <f t="shared" si="20"/>
        <v>753.19999999999993</v>
      </c>
      <c r="Q46" s="25">
        <f t="shared" si="21"/>
        <v>1839.6</v>
      </c>
      <c r="R46" s="27">
        <f t="shared" si="22"/>
        <v>1.9235665400000002</v>
      </c>
      <c r="S46" s="28">
        <f t="shared" si="23"/>
        <v>2.84540354</v>
      </c>
      <c r="T46" s="28">
        <f t="shared" si="24"/>
        <v>3.3063220400000004</v>
      </c>
      <c r="U46" s="29">
        <f t="shared" si="25"/>
        <v>8.0752921200000003</v>
      </c>
      <c r="V46" s="33">
        <f t="shared" si="26"/>
        <v>561908.41053172003</v>
      </c>
      <c r="W46" s="34">
        <f t="shared" si="27"/>
        <v>369595.15661767998</v>
      </c>
      <c r="X46" s="34">
        <f t="shared" si="28"/>
        <v>398395.27420980006</v>
      </c>
      <c r="Y46" s="35">
        <f t="shared" si="29"/>
        <v>1329898.8413592</v>
      </c>
    </row>
    <row r="47" spans="1:25" ht="30" hidden="1" x14ac:dyDescent="0.3">
      <c r="A47" s="20" t="s">
        <v>80</v>
      </c>
      <c r="B47" s="11" t="s">
        <v>31</v>
      </c>
      <c r="C47" s="21">
        <v>0.5091</v>
      </c>
      <c r="D47" s="22">
        <v>500</v>
      </c>
      <c r="E47" s="23">
        <f t="shared" si="15"/>
        <v>1.0181999999999999E-3</v>
      </c>
      <c r="F47" s="24"/>
      <c r="G47" s="22"/>
      <c r="H47" s="22"/>
      <c r="I47" s="25">
        <f t="shared" si="16"/>
        <v>0</v>
      </c>
      <c r="J47" s="26"/>
      <c r="K47" s="22"/>
      <c r="L47" s="22"/>
      <c r="M47" s="23">
        <f t="shared" si="17"/>
        <v>0</v>
      </c>
      <c r="N47" s="24">
        <f t="shared" si="18"/>
        <v>0</v>
      </c>
      <c r="O47" s="22">
        <f t="shared" si="19"/>
        <v>0</v>
      </c>
      <c r="P47" s="22">
        <f t="shared" si="20"/>
        <v>0</v>
      </c>
      <c r="Q47" s="25">
        <f t="shared" si="21"/>
        <v>0</v>
      </c>
      <c r="R47" s="27">
        <f t="shared" si="22"/>
        <v>0</v>
      </c>
      <c r="S47" s="28">
        <f t="shared" si="23"/>
        <v>0</v>
      </c>
      <c r="T47" s="28">
        <f t="shared" si="24"/>
        <v>0</v>
      </c>
      <c r="U47" s="29">
        <f t="shared" si="25"/>
        <v>0</v>
      </c>
      <c r="V47" s="33">
        <f t="shared" si="26"/>
        <v>0</v>
      </c>
      <c r="W47" s="34">
        <f t="shared" si="27"/>
        <v>0</v>
      </c>
      <c r="X47" s="34">
        <f t="shared" si="28"/>
        <v>0</v>
      </c>
      <c r="Y47" s="35">
        <f t="shared" si="29"/>
        <v>0</v>
      </c>
    </row>
    <row r="48" spans="1:25" ht="15.75" hidden="1" x14ac:dyDescent="0.3">
      <c r="A48" s="20" t="s">
        <v>79</v>
      </c>
      <c r="B48" s="11" t="s">
        <v>27</v>
      </c>
      <c r="C48" s="21">
        <v>1.1143000000000001</v>
      </c>
      <c r="D48" s="22">
        <v>1000</v>
      </c>
      <c r="E48" s="23">
        <f t="shared" si="15"/>
        <v>1.1143000000000001E-3</v>
      </c>
      <c r="F48" s="24"/>
      <c r="G48" s="22"/>
      <c r="H48" s="22"/>
      <c r="I48" s="25">
        <f t="shared" si="16"/>
        <v>0</v>
      </c>
      <c r="J48" s="26"/>
      <c r="K48" s="22"/>
      <c r="L48" s="22"/>
      <c r="M48" s="23">
        <f t="shared" si="17"/>
        <v>0</v>
      </c>
      <c r="N48" s="24">
        <f t="shared" si="18"/>
        <v>0</v>
      </c>
      <c r="O48" s="22">
        <f t="shared" si="19"/>
        <v>0</v>
      </c>
      <c r="P48" s="22">
        <f t="shared" si="20"/>
        <v>0</v>
      </c>
      <c r="Q48" s="25">
        <f t="shared" si="21"/>
        <v>0</v>
      </c>
      <c r="R48" s="27">
        <f t="shared" si="22"/>
        <v>0</v>
      </c>
      <c r="S48" s="28">
        <f t="shared" si="23"/>
        <v>0</v>
      </c>
      <c r="T48" s="28">
        <f t="shared" si="24"/>
        <v>0</v>
      </c>
      <c r="U48" s="29">
        <f t="shared" si="25"/>
        <v>0</v>
      </c>
      <c r="V48" s="33">
        <f t="shared" si="26"/>
        <v>0</v>
      </c>
      <c r="W48" s="34">
        <f t="shared" si="27"/>
        <v>0</v>
      </c>
      <c r="X48" s="34">
        <f t="shared" si="28"/>
        <v>0</v>
      </c>
      <c r="Y48" s="35">
        <f t="shared" si="29"/>
        <v>0</v>
      </c>
    </row>
    <row r="49" spans="1:25" ht="15.75" hidden="1" x14ac:dyDescent="0.3">
      <c r="A49" s="55" t="s">
        <v>121</v>
      </c>
      <c r="B49" s="11" t="s">
        <v>3</v>
      </c>
      <c r="C49" s="54">
        <v>15.9</v>
      </c>
      <c r="D49" s="22">
        <v>1000</v>
      </c>
      <c r="E49" s="23">
        <f t="shared" si="15"/>
        <v>1.5900000000000001E-2</v>
      </c>
      <c r="F49" s="24"/>
      <c r="G49" s="22"/>
      <c r="H49" s="22"/>
      <c r="I49" s="25">
        <f t="shared" si="16"/>
        <v>0</v>
      </c>
      <c r="J49" s="26"/>
      <c r="K49" s="22"/>
      <c r="L49" s="22"/>
      <c r="M49" s="23">
        <f t="shared" si="17"/>
        <v>0</v>
      </c>
      <c r="N49" s="24">
        <f t="shared" si="18"/>
        <v>0</v>
      </c>
      <c r="O49" s="22">
        <f t="shared" si="19"/>
        <v>0</v>
      </c>
      <c r="P49" s="22">
        <f t="shared" si="20"/>
        <v>0</v>
      </c>
      <c r="Q49" s="25">
        <f t="shared" si="21"/>
        <v>0</v>
      </c>
      <c r="R49" s="27">
        <f t="shared" si="22"/>
        <v>0</v>
      </c>
      <c r="S49" s="28">
        <f t="shared" si="23"/>
        <v>0</v>
      </c>
      <c r="T49" s="28">
        <f t="shared" si="24"/>
        <v>0</v>
      </c>
      <c r="U49" s="29">
        <f t="shared" si="25"/>
        <v>0</v>
      </c>
      <c r="V49" s="33">
        <f t="shared" si="26"/>
        <v>0</v>
      </c>
      <c r="W49" s="34">
        <f t="shared" si="27"/>
        <v>0</v>
      </c>
      <c r="X49" s="34">
        <f t="shared" si="28"/>
        <v>0</v>
      </c>
      <c r="Y49" s="35">
        <f t="shared" si="29"/>
        <v>0</v>
      </c>
    </row>
    <row r="50" spans="1:25" ht="15.75" hidden="1" x14ac:dyDescent="0.3">
      <c r="A50" s="20" t="s">
        <v>47</v>
      </c>
      <c r="B50" s="11" t="s">
        <v>3</v>
      </c>
      <c r="C50" s="21">
        <v>2.3431000000000002</v>
      </c>
      <c r="D50" s="22">
        <v>1000</v>
      </c>
      <c r="E50" s="23">
        <f t="shared" si="15"/>
        <v>2.3431000000000003E-3</v>
      </c>
      <c r="F50" s="24"/>
      <c r="G50" s="22"/>
      <c r="H50" s="22"/>
      <c r="I50" s="25">
        <f t="shared" si="16"/>
        <v>0</v>
      </c>
      <c r="J50" s="26"/>
      <c r="K50" s="22"/>
      <c r="L50" s="22"/>
      <c r="M50" s="23">
        <f t="shared" si="17"/>
        <v>0</v>
      </c>
      <c r="N50" s="24">
        <f t="shared" si="18"/>
        <v>0</v>
      </c>
      <c r="O50" s="22">
        <f t="shared" si="19"/>
        <v>0</v>
      </c>
      <c r="P50" s="22">
        <f t="shared" si="20"/>
        <v>0</v>
      </c>
      <c r="Q50" s="25">
        <f t="shared" si="21"/>
        <v>0</v>
      </c>
      <c r="R50" s="27">
        <f t="shared" si="22"/>
        <v>0</v>
      </c>
      <c r="S50" s="28">
        <f t="shared" si="23"/>
        <v>0</v>
      </c>
      <c r="T50" s="28">
        <f t="shared" si="24"/>
        <v>0</v>
      </c>
      <c r="U50" s="29">
        <f t="shared" si="25"/>
        <v>0</v>
      </c>
      <c r="V50" s="33">
        <f t="shared" si="26"/>
        <v>0</v>
      </c>
      <c r="W50" s="34">
        <f t="shared" si="27"/>
        <v>0</v>
      </c>
      <c r="X50" s="34">
        <f t="shared" si="28"/>
        <v>0</v>
      </c>
      <c r="Y50" s="35">
        <f t="shared" si="29"/>
        <v>0</v>
      </c>
    </row>
    <row r="51" spans="1:25" ht="15.75" hidden="1" x14ac:dyDescent="0.3">
      <c r="A51" s="20" t="s">
        <v>53</v>
      </c>
      <c r="B51" s="11" t="s">
        <v>3</v>
      </c>
      <c r="C51" s="21">
        <v>2.2361</v>
      </c>
      <c r="D51" s="22">
        <v>1000</v>
      </c>
      <c r="E51" s="23">
        <f t="shared" si="15"/>
        <v>2.2361E-3</v>
      </c>
      <c r="F51" s="24"/>
      <c r="G51" s="22"/>
      <c r="H51" s="22"/>
      <c r="I51" s="25">
        <f t="shared" si="16"/>
        <v>0</v>
      </c>
      <c r="J51" s="26"/>
      <c r="K51" s="22"/>
      <c r="L51" s="22"/>
      <c r="M51" s="23">
        <f t="shared" si="17"/>
        <v>0</v>
      </c>
      <c r="N51" s="24">
        <f t="shared" si="18"/>
        <v>0</v>
      </c>
      <c r="O51" s="22">
        <f t="shared" si="19"/>
        <v>0</v>
      </c>
      <c r="P51" s="22">
        <f t="shared" si="20"/>
        <v>0</v>
      </c>
      <c r="Q51" s="25">
        <f t="shared" si="21"/>
        <v>0</v>
      </c>
      <c r="R51" s="27">
        <f t="shared" si="22"/>
        <v>0</v>
      </c>
      <c r="S51" s="28">
        <f t="shared" si="23"/>
        <v>0</v>
      </c>
      <c r="T51" s="28">
        <f t="shared" si="24"/>
        <v>0</v>
      </c>
      <c r="U51" s="29">
        <f t="shared" si="25"/>
        <v>0</v>
      </c>
      <c r="V51" s="33">
        <f t="shared" si="26"/>
        <v>0</v>
      </c>
      <c r="W51" s="34">
        <f t="shared" si="27"/>
        <v>0</v>
      </c>
      <c r="X51" s="34">
        <f t="shared" si="28"/>
        <v>0</v>
      </c>
      <c r="Y51" s="35">
        <f t="shared" si="29"/>
        <v>0</v>
      </c>
    </row>
    <row r="52" spans="1:25" ht="15.75" x14ac:dyDescent="0.3">
      <c r="A52" s="20" t="s">
        <v>51</v>
      </c>
      <c r="B52" s="11" t="s">
        <v>52</v>
      </c>
      <c r="C52" s="21">
        <v>0.58379999999999999</v>
      </c>
      <c r="D52" s="22">
        <v>100</v>
      </c>
      <c r="E52" s="23">
        <f t="shared" si="15"/>
        <v>5.8379999999999994E-3</v>
      </c>
      <c r="F52" s="24">
        <v>53</v>
      </c>
      <c r="G52" s="22">
        <v>53</v>
      </c>
      <c r="H52" s="22">
        <v>53</v>
      </c>
      <c r="I52" s="25">
        <f t="shared" si="16"/>
        <v>159</v>
      </c>
      <c r="J52" s="26">
        <v>13.33</v>
      </c>
      <c r="K52" s="22">
        <v>13.33</v>
      </c>
      <c r="L52" s="22">
        <v>16.670000000000002</v>
      </c>
      <c r="M52" s="23">
        <f t="shared" si="17"/>
        <v>43.33</v>
      </c>
      <c r="N52" s="24">
        <f t="shared" si="18"/>
        <v>706.49</v>
      </c>
      <c r="O52" s="22">
        <f t="shared" si="19"/>
        <v>706.49</v>
      </c>
      <c r="P52" s="22">
        <f t="shared" si="20"/>
        <v>883.5100000000001</v>
      </c>
      <c r="Q52" s="25">
        <f t="shared" si="21"/>
        <v>2296.4900000000002</v>
      </c>
      <c r="R52" s="27">
        <f t="shared" si="22"/>
        <v>4.1244886199999993</v>
      </c>
      <c r="S52" s="28">
        <f t="shared" si="23"/>
        <v>4.1244886199999993</v>
      </c>
      <c r="T52" s="28">
        <f t="shared" si="24"/>
        <v>5.15793138</v>
      </c>
      <c r="U52" s="29">
        <f t="shared" si="25"/>
        <v>13.406908619999999</v>
      </c>
      <c r="V52" s="33">
        <f t="shared" si="26"/>
        <v>1204837.3666971598</v>
      </c>
      <c r="W52" s="34">
        <f t="shared" si="27"/>
        <v>535738.07582903991</v>
      </c>
      <c r="X52" s="34">
        <f t="shared" si="28"/>
        <v>621504.94163310004</v>
      </c>
      <c r="Y52" s="35">
        <f t="shared" si="29"/>
        <v>2362080.3841593</v>
      </c>
    </row>
    <row r="53" spans="1:25" ht="15.75" hidden="1" x14ac:dyDescent="0.3">
      <c r="A53" s="20" t="s">
        <v>9</v>
      </c>
      <c r="B53" s="11" t="s">
        <v>3</v>
      </c>
      <c r="C53" s="21">
        <v>7.8220999999999998</v>
      </c>
      <c r="D53" s="22">
        <v>1000</v>
      </c>
      <c r="E53" s="23">
        <f t="shared" si="15"/>
        <v>7.8221000000000002E-3</v>
      </c>
      <c r="F53" s="24"/>
      <c r="G53" s="22"/>
      <c r="H53" s="22"/>
      <c r="I53" s="25">
        <f t="shared" si="16"/>
        <v>0</v>
      </c>
      <c r="J53" s="26"/>
      <c r="K53" s="22"/>
      <c r="L53" s="22"/>
      <c r="M53" s="23">
        <f t="shared" si="17"/>
        <v>0</v>
      </c>
      <c r="N53" s="24">
        <f t="shared" si="18"/>
        <v>0</v>
      </c>
      <c r="O53" s="22">
        <f t="shared" si="19"/>
        <v>0</v>
      </c>
      <c r="P53" s="22">
        <f t="shared" si="20"/>
        <v>0</v>
      </c>
      <c r="Q53" s="25">
        <f t="shared" si="21"/>
        <v>0</v>
      </c>
      <c r="R53" s="27">
        <f t="shared" si="22"/>
        <v>0</v>
      </c>
      <c r="S53" s="28">
        <f t="shared" si="23"/>
        <v>0</v>
      </c>
      <c r="T53" s="28">
        <f t="shared" si="24"/>
        <v>0</v>
      </c>
      <c r="U53" s="29">
        <f t="shared" si="25"/>
        <v>0</v>
      </c>
      <c r="V53" s="33">
        <f t="shared" si="26"/>
        <v>0</v>
      </c>
      <c r="W53" s="34">
        <f t="shared" si="27"/>
        <v>0</v>
      </c>
      <c r="X53" s="34">
        <f t="shared" si="28"/>
        <v>0</v>
      </c>
      <c r="Y53" s="35">
        <f t="shared" si="29"/>
        <v>0</v>
      </c>
    </row>
    <row r="54" spans="1:25" ht="15.75" hidden="1" x14ac:dyDescent="0.3">
      <c r="A54" s="20" t="s">
        <v>42</v>
      </c>
      <c r="B54" s="11" t="s">
        <v>3</v>
      </c>
      <c r="C54" s="21">
        <v>27.0733</v>
      </c>
      <c r="D54" s="22">
        <v>1000</v>
      </c>
      <c r="E54" s="23">
        <f t="shared" si="15"/>
        <v>2.7073299999999998E-2</v>
      </c>
      <c r="F54" s="24"/>
      <c r="G54" s="22"/>
      <c r="H54" s="22"/>
      <c r="I54" s="25">
        <f t="shared" si="16"/>
        <v>0</v>
      </c>
      <c r="J54" s="26"/>
      <c r="K54" s="22"/>
      <c r="L54" s="22"/>
      <c r="M54" s="23">
        <f t="shared" si="17"/>
        <v>0</v>
      </c>
      <c r="N54" s="24">
        <f t="shared" si="18"/>
        <v>0</v>
      </c>
      <c r="O54" s="22">
        <f t="shared" si="19"/>
        <v>0</v>
      </c>
      <c r="P54" s="22">
        <f t="shared" si="20"/>
        <v>0</v>
      </c>
      <c r="Q54" s="25">
        <f t="shared" si="21"/>
        <v>0</v>
      </c>
      <c r="R54" s="27">
        <f t="shared" si="22"/>
        <v>0</v>
      </c>
      <c r="S54" s="28">
        <f t="shared" si="23"/>
        <v>0</v>
      </c>
      <c r="T54" s="28">
        <f t="shared" si="24"/>
        <v>0</v>
      </c>
      <c r="U54" s="29">
        <f t="shared" si="25"/>
        <v>0</v>
      </c>
      <c r="V54" s="33">
        <f t="shared" si="26"/>
        <v>0</v>
      </c>
      <c r="W54" s="34">
        <f t="shared" si="27"/>
        <v>0</v>
      </c>
      <c r="X54" s="34">
        <f t="shared" si="28"/>
        <v>0</v>
      </c>
      <c r="Y54" s="35">
        <f t="shared" si="29"/>
        <v>0</v>
      </c>
    </row>
    <row r="55" spans="1:25" ht="15.75" x14ac:dyDescent="0.3">
      <c r="A55" s="20" t="s">
        <v>61</v>
      </c>
      <c r="B55" s="11" t="s">
        <v>3</v>
      </c>
      <c r="C55" s="21">
        <v>6.0114999999999998</v>
      </c>
      <c r="D55" s="22">
        <v>1000</v>
      </c>
      <c r="E55" s="23">
        <f t="shared" si="15"/>
        <v>6.0114999999999995E-3</v>
      </c>
      <c r="F55" s="24">
        <v>105</v>
      </c>
      <c r="G55" s="22">
        <v>105</v>
      </c>
      <c r="H55" s="22">
        <v>105</v>
      </c>
      <c r="I55" s="25">
        <f t="shared" si="16"/>
        <v>315</v>
      </c>
      <c r="J55" s="26">
        <v>2</v>
      </c>
      <c r="K55" s="22">
        <v>2.67</v>
      </c>
      <c r="L55" s="22">
        <v>3</v>
      </c>
      <c r="M55" s="23">
        <f t="shared" si="17"/>
        <v>7.67</v>
      </c>
      <c r="N55" s="24">
        <f t="shared" si="18"/>
        <v>210</v>
      </c>
      <c r="O55" s="22">
        <f t="shared" si="19"/>
        <v>280.34999999999997</v>
      </c>
      <c r="P55" s="22">
        <f t="shared" si="20"/>
        <v>315</v>
      </c>
      <c r="Q55" s="25">
        <f t="shared" si="21"/>
        <v>805.34999999999991</v>
      </c>
      <c r="R55" s="27">
        <f t="shared" si="22"/>
        <v>1.2624149999999998</v>
      </c>
      <c r="S55" s="28">
        <f t="shared" si="23"/>
        <v>1.6853240249999997</v>
      </c>
      <c r="T55" s="28">
        <f t="shared" si="24"/>
        <v>1.8936224999999998</v>
      </c>
      <c r="U55" s="29">
        <f t="shared" si="25"/>
        <v>4.8413615249999999</v>
      </c>
      <c r="V55" s="33">
        <f t="shared" si="26"/>
        <v>368774.14496999996</v>
      </c>
      <c r="W55" s="34">
        <f t="shared" si="27"/>
        <v>218910.10825529994</v>
      </c>
      <c r="X55" s="34">
        <f t="shared" si="28"/>
        <v>228172.04313749998</v>
      </c>
      <c r="Y55" s="35">
        <f t="shared" si="29"/>
        <v>815856.29636279983</v>
      </c>
    </row>
    <row r="56" spans="1:25" ht="15.75" x14ac:dyDescent="0.3">
      <c r="A56" s="20" t="s">
        <v>11</v>
      </c>
      <c r="B56" s="11" t="s">
        <v>3</v>
      </c>
      <c r="C56" s="21">
        <v>11.9825</v>
      </c>
      <c r="D56" s="22">
        <v>1000</v>
      </c>
      <c r="E56" s="23">
        <f t="shared" si="15"/>
        <v>1.19825E-2</v>
      </c>
      <c r="F56" s="24">
        <v>35</v>
      </c>
      <c r="G56" s="22">
        <v>35</v>
      </c>
      <c r="H56" s="22">
        <v>35</v>
      </c>
      <c r="I56" s="25">
        <f t="shared" si="16"/>
        <v>105</v>
      </c>
      <c r="J56" s="26">
        <v>40</v>
      </c>
      <c r="K56" s="22">
        <v>40</v>
      </c>
      <c r="L56" s="22">
        <v>40</v>
      </c>
      <c r="M56" s="23">
        <f t="shared" si="17"/>
        <v>120</v>
      </c>
      <c r="N56" s="24">
        <f t="shared" si="18"/>
        <v>1400</v>
      </c>
      <c r="O56" s="22">
        <f t="shared" si="19"/>
        <v>1400</v>
      </c>
      <c r="P56" s="22">
        <f t="shared" si="20"/>
        <v>1400</v>
      </c>
      <c r="Q56" s="25">
        <f t="shared" si="21"/>
        <v>4200</v>
      </c>
      <c r="R56" s="27">
        <f t="shared" si="22"/>
        <v>16.775500000000001</v>
      </c>
      <c r="S56" s="28">
        <f t="shared" si="23"/>
        <v>16.775500000000001</v>
      </c>
      <c r="T56" s="28">
        <f t="shared" si="24"/>
        <v>16.775500000000001</v>
      </c>
      <c r="U56" s="29">
        <f t="shared" si="25"/>
        <v>50.326500000000003</v>
      </c>
      <c r="V56" s="33">
        <f t="shared" si="26"/>
        <v>4900425.5090000005</v>
      </c>
      <c r="W56" s="34">
        <f t="shared" si="27"/>
        <v>2179003.2460000003</v>
      </c>
      <c r="X56" s="34">
        <f t="shared" si="28"/>
        <v>2021363.8725000001</v>
      </c>
      <c r="Y56" s="35">
        <f t="shared" si="29"/>
        <v>9100792.6275000013</v>
      </c>
    </row>
    <row r="57" spans="1:25" ht="15.75" x14ac:dyDescent="0.3">
      <c r="A57" s="55" t="s">
        <v>122</v>
      </c>
      <c r="B57" s="11" t="s">
        <v>3</v>
      </c>
      <c r="C57" s="54">
        <v>8.6</v>
      </c>
      <c r="D57" s="22">
        <v>1000</v>
      </c>
      <c r="E57" s="23">
        <f t="shared" si="15"/>
        <v>8.6E-3</v>
      </c>
      <c r="F57" s="24">
        <v>18</v>
      </c>
      <c r="G57" s="22">
        <v>18</v>
      </c>
      <c r="H57" s="22">
        <v>18</v>
      </c>
      <c r="I57" s="25">
        <f t="shared" si="16"/>
        <v>54</v>
      </c>
      <c r="J57" s="26">
        <v>50</v>
      </c>
      <c r="K57" s="22">
        <v>60</v>
      </c>
      <c r="L57" s="22">
        <v>70</v>
      </c>
      <c r="M57" s="23">
        <f t="shared" si="17"/>
        <v>180</v>
      </c>
      <c r="N57" s="24">
        <f t="shared" si="18"/>
        <v>900</v>
      </c>
      <c r="O57" s="22">
        <f t="shared" si="19"/>
        <v>1080</v>
      </c>
      <c r="P57" s="22">
        <f t="shared" si="20"/>
        <v>1260</v>
      </c>
      <c r="Q57" s="25">
        <f t="shared" si="21"/>
        <v>3240</v>
      </c>
      <c r="R57" s="27">
        <f t="shared" si="22"/>
        <v>7.74</v>
      </c>
      <c r="S57" s="28">
        <f t="shared" si="23"/>
        <v>9.2880000000000003</v>
      </c>
      <c r="T57" s="28">
        <f t="shared" si="24"/>
        <v>10.836</v>
      </c>
      <c r="U57" s="29">
        <f t="shared" si="25"/>
        <v>27.863999999999997</v>
      </c>
      <c r="V57" s="33">
        <f t="shared" si="26"/>
        <v>2260993.3199999998</v>
      </c>
      <c r="W57" s="34">
        <f t="shared" si="27"/>
        <v>1206436.8959999999</v>
      </c>
      <c r="X57" s="34">
        <f t="shared" si="28"/>
        <v>1305683.82</v>
      </c>
      <c r="Y57" s="35">
        <f t="shared" si="29"/>
        <v>4773114.0360000003</v>
      </c>
    </row>
    <row r="58" spans="1:25" ht="15.75" hidden="1" x14ac:dyDescent="0.3">
      <c r="A58" s="55" t="s">
        <v>124</v>
      </c>
      <c r="B58" s="11" t="s">
        <v>13</v>
      </c>
      <c r="C58" s="54">
        <v>8.9</v>
      </c>
      <c r="D58" s="22">
        <v>1</v>
      </c>
      <c r="E58" s="23">
        <f t="shared" si="15"/>
        <v>8.9</v>
      </c>
      <c r="F58" s="24"/>
      <c r="G58" s="22"/>
      <c r="H58" s="22"/>
      <c r="I58" s="25">
        <f t="shared" si="16"/>
        <v>0</v>
      </c>
      <c r="J58" s="26"/>
      <c r="K58" s="22"/>
      <c r="L58" s="22"/>
      <c r="M58" s="23">
        <f t="shared" si="17"/>
        <v>0</v>
      </c>
      <c r="N58" s="24">
        <f t="shared" si="18"/>
        <v>0</v>
      </c>
      <c r="O58" s="22">
        <f t="shared" si="19"/>
        <v>0</v>
      </c>
      <c r="P58" s="22">
        <f t="shared" si="20"/>
        <v>0</v>
      </c>
      <c r="Q58" s="25">
        <f t="shared" si="21"/>
        <v>0</v>
      </c>
      <c r="R58" s="27">
        <f t="shared" si="22"/>
        <v>0</v>
      </c>
      <c r="S58" s="28">
        <f t="shared" si="23"/>
        <v>0</v>
      </c>
      <c r="T58" s="28">
        <f t="shared" si="24"/>
        <v>0</v>
      </c>
      <c r="U58" s="29">
        <f t="shared" si="25"/>
        <v>0</v>
      </c>
      <c r="V58" s="33">
        <f t="shared" si="26"/>
        <v>0</v>
      </c>
      <c r="W58" s="34">
        <f t="shared" si="27"/>
        <v>0</v>
      </c>
      <c r="X58" s="34">
        <f t="shared" si="28"/>
        <v>0</v>
      </c>
      <c r="Y58" s="35">
        <f t="shared" si="29"/>
        <v>0</v>
      </c>
    </row>
    <row r="59" spans="1:25" ht="15.75" x14ac:dyDescent="0.3">
      <c r="A59" s="20" t="s">
        <v>56</v>
      </c>
      <c r="B59" s="11" t="s">
        <v>3</v>
      </c>
      <c r="C59" s="21">
        <v>1.5745</v>
      </c>
      <c r="D59" s="22">
        <v>1000</v>
      </c>
      <c r="E59" s="23">
        <f t="shared" si="15"/>
        <v>1.5744999999999999E-3</v>
      </c>
      <c r="F59" s="24">
        <v>53</v>
      </c>
      <c r="G59" s="22">
        <v>53</v>
      </c>
      <c r="H59" s="22">
        <v>53</v>
      </c>
      <c r="I59" s="25">
        <f t="shared" si="16"/>
        <v>159</v>
      </c>
      <c r="J59" s="26">
        <v>15</v>
      </c>
      <c r="K59" s="22">
        <v>16.670000000000002</v>
      </c>
      <c r="L59" s="22">
        <v>23.33</v>
      </c>
      <c r="M59" s="23">
        <f t="shared" si="17"/>
        <v>55</v>
      </c>
      <c r="N59" s="24">
        <f t="shared" si="18"/>
        <v>795</v>
      </c>
      <c r="O59" s="22">
        <f t="shared" si="19"/>
        <v>883.5100000000001</v>
      </c>
      <c r="P59" s="22">
        <f t="shared" si="20"/>
        <v>1236.49</v>
      </c>
      <c r="Q59" s="25">
        <f t="shared" si="21"/>
        <v>2915</v>
      </c>
      <c r="R59" s="27">
        <f t="shared" si="22"/>
        <v>1.2517274999999999</v>
      </c>
      <c r="S59" s="28">
        <f t="shared" si="23"/>
        <v>1.3910864950000001</v>
      </c>
      <c r="T59" s="28">
        <f t="shared" si="24"/>
        <v>1.946853505</v>
      </c>
      <c r="U59" s="29">
        <f t="shared" si="25"/>
        <v>4.5896675</v>
      </c>
      <c r="V59" s="33">
        <f t="shared" si="26"/>
        <v>365652.13384499995</v>
      </c>
      <c r="W59" s="34">
        <f t="shared" si="27"/>
        <v>180691.00700854001</v>
      </c>
      <c r="X59" s="34">
        <f t="shared" si="28"/>
        <v>234586.11308497499</v>
      </c>
      <c r="Y59" s="35">
        <f t="shared" si="29"/>
        <v>780929.25393851497</v>
      </c>
    </row>
    <row r="60" spans="1:25" ht="15.75" hidden="1" x14ac:dyDescent="0.3">
      <c r="A60" s="20" t="s">
        <v>62</v>
      </c>
      <c r="B60" s="11" t="s">
        <v>3</v>
      </c>
      <c r="C60" s="21">
        <v>0.62029999999999996</v>
      </c>
      <c r="D60" s="22">
        <v>1000</v>
      </c>
      <c r="E60" s="23">
        <f t="shared" si="15"/>
        <v>6.2029999999999995E-4</v>
      </c>
      <c r="F60" s="24"/>
      <c r="G60" s="22"/>
      <c r="H60" s="22"/>
      <c r="I60" s="25">
        <f t="shared" si="16"/>
        <v>0</v>
      </c>
      <c r="J60" s="26"/>
      <c r="K60" s="22"/>
      <c r="L60" s="22"/>
      <c r="M60" s="23">
        <f t="shared" si="17"/>
        <v>0</v>
      </c>
      <c r="N60" s="24">
        <f t="shared" si="18"/>
        <v>0</v>
      </c>
      <c r="O60" s="22">
        <f t="shared" si="19"/>
        <v>0</v>
      </c>
      <c r="P60" s="22">
        <f t="shared" si="20"/>
        <v>0</v>
      </c>
      <c r="Q60" s="25">
        <f t="shared" si="21"/>
        <v>0</v>
      </c>
      <c r="R60" s="27">
        <f t="shared" si="22"/>
        <v>0</v>
      </c>
      <c r="S60" s="28">
        <f t="shared" si="23"/>
        <v>0</v>
      </c>
      <c r="T60" s="28">
        <f t="shared" si="24"/>
        <v>0</v>
      </c>
      <c r="U60" s="29">
        <f t="shared" si="25"/>
        <v>0</v>
      </c>
      <c r="V60" s="33">
        <f t="shared" si="26"/>
        <v>0</v>
      </c>
      <c r="W60" s="34">
        <f t="shared" si="27"/>
        <v>0</v>
      </c>
      <c r="X60" s="34">
        <f t="shared" si="28"/>
        <v>0</v>
      </c>
      <c r="Y60" s="35">
        <f t="shared" si="29"/>
        <v>0</v>
      </c>
    </row>
    <row r="61" spans="1:25" ht="15.75" x14ac:dyDescent="0.3">
      <c r="A61" s="55" t="s">
        <v>123</v>
      </c>
      <c r="B61" s="11" t="s">
        <v>125</v>
      </c>
      <c r="C61" s="54">
        <v>0.95</v>
      </c>
      <c r="D61" s="22">
        <v>100</v>
      </c>
      <c r="E61" s="23">
        <f t="shared" si="15"/>
        <v>9.4999999999999998E-3</v>
      </c>
      <c r="F61" s="24">
        <v>35</v>
      </c>
      <c r="G61" s="22">
        <v>35</v>
      </c>
      <c r="H61" s="22">
        <v>35</v>
      </c>
      <c r="I61" s="25">
        <f t="shared" si="16"/>
        <v>105</v>
      </c>
      <c r="J61" s="26">
        <v>26</v>
      </c>
      <c r="K61" s="22">
        <v>26</v>
      </c>
      <c r="L61" s="22">
        <v>33.5</v>
      </c>
      <c r="M61" s="23">
        <f t="shared" si="17"/>
        <v>85.5</v>
      </c>
      <c r="N61" s="24">
        <f t="shared" si="18"/>
        <v>910</v>
      </c>
      <c r="O61" s="22">
        <f t="shared" si="19"/>
        <v>910</v>
      </c>
      <c r="P61" s="22">
        <f t="shared" si="20"/>
        <v>1172.5</v>
      </c>
      <c r="Q61" s="25">
        <f t="shared" si="21"/>
        <v>2992.5</v>
      </c>
      <c r="R61" s="27">
        <f t="shared" si="22"/>
        <v>8.6449999999999996</v>
      </c>
      <c r="S61" s="28">
        <f t="shared" si="23"/>
        <v>8.6449999999999996</v>
      </c>
      <c r="T61" s="28">
        <f t="shared" si="24"/>
        <v>11.13875</v>
      </c>
      <c r="U61" s="29">
        <f t="shared" si="25"/>
        <v>28.428750000000001</v>
      </c>
      <c r="V61" s="33">
        <f t="shared" si="26"/>
        <v>2525360.11</v>
      </c>
      <c r="W61" s="34">
        <f t="shared" si="27"/>
        <v>1122916.3399999999</v>
      </c>
      <c r="X61" s="34">
        <f t="shared" si="28"/>
        <v>1342163.6812499999</v>
      </c>
      <c r="Y61" s="35">
        <f t="shared" si="29"/>
        <v>4990440.1312499996</v>
      </c>
    </row>
    <row r="62" spans="1:25" ht="15.75" x14ac:dyDescent="0.3">
      <c r="A62" s="55" t="s">
        <v>135</v>
      </c>
      <c r="B62" s="11" t="s">
        <v>136</v>
      </c>
      <c r="C62" s="55">
        <v>1.65</v>
      </c>
      <c r="D62" s="22">
        <v>130</v>
      </c>
      <c r="E62" s="23">
        <f t="shared" si="15"/>
        <v>1.2692307692307692E-2</v>
      </c>
      <c r="F62" s="24">
        <v>18</v>
      </c>
      <c r="G62" s="22">
        <v>18</v>
      </c>
      <c r="H62" s="22">
        <v>18</v>
      </c>
      <c r="I62" s="25">
        <f t="shared" si="16"/>
        <v>54</v>
      </c>
      <c r="J62" s="26">
        <v>20</v>
      </c>
      <c r="K62" s="22">
        <v>25</v>
      </c>
      <c r="L62" s="22">
        <v>30</v>
      </c>
      <c r="M62" s="23">
        <f t="shared" si="17"/>
        <v>75</v>
      </c>
      <c r="N62" s="24">
        <f t="shared" si="18"/>
        <v>360</v>
      </c>
      <c r="O62" s="22">
        <f t="shared" si="19"/>
        <v>450</v>
      </c>
      <c r="P62" s="22">
        <f t="shared" si="20"/>
        <v>540</v>
      </c>
      <c r="Q62" s="25">
        <f t="shared" si="21"/>
        <v>1350</v>
      </c>
      <c r="R62" s="27">
        <f t="shared" si="22"/>
        <v>4.569230769230769</v>
      </c>
      <c r="S62" s="28">
        <f t="shared" si="23"/>
        <v>5.7115384615384617</v>
      </c>
      <c r="T62" s="28">
        <f t="shared" si="24"/>
        <v>6.8538461538461535</v>
      </c>
      <c r="U62" s="29">
        <f t="shared" si="25"/>
        <v>17.134615384615383</v>
      </c>
      <c r="V62" s="33">
        <f t="shared" si="26"/>
        <v>1334754.5538461537</v>
      </c>
      <c r="W62" s="34">
        <f t="shared" si="27"/>
        <v>741883.15384615387</v>
      </c>
      <c r="X62" s="34">
        <f t="shared" si="28"/>
        <v>825854.19230769225</v>
      </c>
      <c r="Y62" s="35">
        <f t="shared" si="29"/>
        <v>2902491.8999999994</v>
      </c>
    </row>
    <row r="63" spans="1:25" ht="15.75" hidden="1" x14ac:dyDescent="0.3">
      <c r="A63" s="20" t="s">
        <v>68</v>
      </c>
      <c r="B63" s="11" t="s">
        <v>69</v>
      </c>
      <c r="C63" s="21">
        <v>1.5698000000000001</v>
      </c>
      <c r="D63" s="22">
        <v>50</v>
      </c>
      <c r="E63" s="23">
        <f t="shared" si="15"/>
        <v>3.1396E-2</v>
      </c>
      <c r="F63" s="24"/>
      <c r="G63" s="22"/>
      <c r="H63" s="22"/>
      <c r="I63" s="25">
        <f t="shared" si="16"/>
        <v>0</v>
      </c>
      <c r="J63" s="26"/>
      <c r="K63" s="22"/>
      <c r="L63" s="22"/>
      <c r="M63" s="23">
        <f t="shared" si="17"/>
        <v>0</v>
      </c>
      <c r="N63" s="24">
        <f t="shared" si="18"/>
        <v>0</v>
      </c>
      <c r="O63" s="22">
        <f t="shared" si="19"/>
        <v>0</v>
      </c>
      <c r="P63" s="22">
        <f t="shared" si="20"/>
        <v>0</v>
      </c>
      <c r="Q63" s="25">
        <f t="shared" si="21"/>
        <v>0</v>
      </c>
      <c r="R63" s="27">
        <f t="shared" si="22"/>
        <v>0</v>
      </c>
      <c r="S63" s="28">
        <f t="shared" si="23"/>
        <v>0</v>
      </c>
      <c r="T63" s="28">
        <f t="shared" si="24"/>
        <v>0</v>
      </c>
      <c r="U63" s="29">
        <f t="shared" si="25"/>
        <v>0</v>
      </c>
      <c r="V63" s="33">
        <f t="shared" si="26"/>
        <v>0</v>
      </c>
      <c r="W63" s="34">
        <f t="shared" si="27"/>
        <v>0</v>
      </c>
      <c r="X63" s="34">
        <f t="shared" si="28"/>
        <v>0</v>
      </c>
      <c r="Y63" s="35">
        <f t="shared" si="29"/>
        <v>0</v>
      </c>
    </row>
    <row r="64" spans="1:25" ht="15.75" hidden="1" x14ac:dyDescent="0.3">
      <c r="A64" s="20" t="s">
        <v>76</v>
      </c>
      <c r="B64" s="11" t="s">
        <v>52</v>
      </c>
      <c r="C64" s="21">
        <v>1.6289</v>
      </c>
      <c r="D64" s="22">
        <v>100</v>
      </c>
      <c r="E64" s="23">
        <f t="shared" si="15"/>
        <v>1.6289000000000001E-2</v>
      </c>
      <c r="F64" s="24"/>
      <c r="G64" s="22"/>
      <c r="H64" s="22"/>
      <c r="I64" s="25">
        <f t="shared" si="16"/>
        <v>0</v>
      </c>
      <c r="J64" s="26"/>
      <c r="K64" s="22"/>
      <c r="L64" s="22"/>
      <c r="M64" s="23">
        <f t="shared" si="17"/>
        <v>0</v>
      </c>
      <c r="N64" s="24">
        <f t="shared" si="18"/>
        <v>0</v>
      </c>
      <c r="O64" s="22">
        <f t="shared" si="19"/>
        <v>0</v>
      </c>
      <c r="P64" s="22">
        <f t="shared" si="20"/>
        <v>0</v>
      </c>
      <c r="Q64" s="25">
        <f t="shared" si="21"/>
        <v>0</v>
      </c>
      <c r="R64" s="27">
        <f t="shared" si="22"/>
        <v>0</v>
      </c>
      <c r="S64" s="28">
        <f t="shared" si="23"/>
        <v>0</v>
      </c>
      <c r="T64" s="28">
        <f t="shared" si="24"/>
        <v>0</v>
      </c>
      <c r="U64" s="29">
        <f t="shared" si="25"/>
        <v>0</v>
      </c>
      <c r="V64" s="33">
        <f t="shared" si="26"/>
        <v>0</v>
      </c>
      <c r="W64" s="34">
        <f t="shared" si="27"/>
        <v>0</v>
      </c>
      <c r="X64" s="34">
        <f t="shared" si="28"/>
        <v>0</v>
      </c>
      <c r="Y64" s="35">
        <f t="shared" si="29"/>
        <v>0</v>
      </c>
    </row>
    <row r="65" spans="1:25" ht="15.75" x14ac:dyDescent="0.3">
      <c r="A65" s="20" t="s">
        <v>15</v>
      </c>
      <c r="B65" s="11" t="s">
        <v>3</v>
      </c>
      <c r="C65" s="21">
        <v>2.5819000000000001</v>
      </c>
      <c r="D65" s="22">
        <v>1000</v>
      </c>
      <c r="E65" s="23">
        <f t="shared" si="15"/>
        <v>2.5819000000000003E-3</v>
      </c>
      <c r="F65" s="24">
        <v>18</v>
      </c>
      <c r="G65" s="22">
        <v>18</v>
      </c>
      <c r="H65" s="22">
        <v>18</v>
      </c>
      <c r="I65" s="25">
        <f t="shared" si="16"/>
        <v>54</v>
      </c>
      <c r="J65" s="26">
        <v>30</v>
      </c>
      <c r="K65" s="22">
        <v>30</v>
      </c>
      <c r="L65" s="22">
        <v>30</v>
      </c>
      <c r="M65" s="23">
        <f t="shared" si="17"/>
        <v>90</v>
      </c>
      <c r="N65" s="24">
        <f t="shared" si="18"/>
        <v>540</v>
      </c>
      <c r="O65" s="22">
        <f t="shared" si="19"/>
        <v>540</v>
      </c>
      <c r="P65" s="22">
        <f t="shared" si="20"/>
        <v>540</v>
      </c>
      <c r="Q65" s="25">
        <f t="shared" si="21"/>
        <v>1620</v>
      </c>
      <c r="R65" s="27">
        <f t="shared" si="22"/>
        <v>1.3942260000000002</v>
      </c>
      <c r="S65" s="28">
        <f t="shared" si="23"/>
        <v>1.3942260000000002</v>
      </c>
      <c r="T65" s="28">
        <f t="shared" si="24"/>
        <v>1.3942260000000002</v>
      </c>
      <c r="U65" s="29">
        <f t="shared" si="25"/>
        <v>4.182678000000001</v>
      </c>
      <c r="V65" s="33">
        <f t="shared" si="26"/>
        <v>407278.51066800003</v>
      </c>
      <c r="W65" s="34">
        <f t="shared" si="27"/>
        <v>181098.80359200001</v>
      </c>
      <c r="X65" s="34">
        <f t="shared" si="28"/>
        <v>167997.26187000002</v>
      </c>
      <c r="Y65" s="35">
        <f t="shared" si="29"/>
        <v>756374.57613000006</v>
      </c>
    </row>
    <row r="66" spans="1:25" ht="15.75" hidden="1" x14ac:dyDescent="0.3">
      <c r="A66" s="20" t="s">
        <v>22</v>
      </c>
      <c r="B66" s="11" t="s">
        <v>3</v>
      </c>
      <c r="C66" s="21">
        <v>11.504300000000001</v>
      </c>
      <c r="D66" s="22">
        <v>1000</v>
      </c>
      <c r="E66" s="23">
        <f t="shared" si="15"/>
        <v>1.15043E-2</v>
      </c>
      <c r="F66" s="24"/>
      <c r="G66" s="22"/>
      <c r="H66" s="22"/>
      <c r="I66" s="25">
        <f t="shared" si="16"/>
        <v>0</v>
      </c>
      <c r="J66" s="26"/>
      <c r="K66" s="22"/>
      <c r="L66" s="22"/>
      <c r="M66" s="23">
        <f t="shared" si="17"/>
        <v>0</v>
      </c>
      <c r="N66" s="24">
        <f t="shared" si="18"/>
        <v>0</v>
      </c>
      <c r="O66" s="22">
        <f t="shared" si="19"/>
        <v>0</v>
      </c>
      <c r="P66" s="22">
        <f t="shared" si="20"/>
        <v>0</v>
      </c>
      <c r="Q66" s="25">
        <f t="shared" si="21"/>
        <v>0</v>
      </c>
      <c r="R66" s="27">
        <f t="shared" si="22"/>
        <v>0</v>
      </c>
      <c r="S66" s="28">
        <f t="shared" si="23"/>
        <v>0</v>
      </c>
      <c r="T66" s="28">
        <f t="shared" si="24"/>
        <v>0</v>
      </c>
      <c r="U66" s="29">
        <f t="shared" si="25"/>
        <v>0</v>
      </c>
      <c r="V66" s="33">
        <f t="shared" si="26"/>
        <v>0</v>
      </c>
      <c r="W66" s="34">
        <f t="shared" si="27"/>
        <v>0</v>
      </c>
      <c r="X66" s="34">
        <f t="shared" si="28"/>
        <v>0</v>
      </c>
      <c r="Y66" s="35">
        <f t="shared" si="29"/>
        <v>0</v>
      </c>
    </row>
    <row r="67" spans="1:25" ht="15.75" x14ac:dyDescent="0.3">
      <c r="A67" s="20" t="s">
        <v>58</v>
      </c>
      <c r="B67" s="11" t="s">
        <v>3</v>
      </c>
      <c r="C67" s="21">
        <v>1.28</v>
      </c>
      <c r="D67" s="22">
        <v>1000</v>
      </c>
      <c r="E67" s="23">
        <f t="shared" si="15"/>
        <v>1.2800000000000001E-3</v>
      </c>
      <c r="F67" s="24">
        <v>70</v>
      </c>
      <c r="G67" s="22">
        <v>70</v>
      </c>
      <c r="H67" s="22">
        <v>70</v>
      </c>
      <c r="I67" s="25">
        <f t="shared" si="16"/>
        <v>210</v>
      </c>
      <c r="J67" s="26">
        <v>25</v>
      </c>
      <c r="K67" s="22">
        <v>28.75</v>
      </c>
      <c r="L67" s="22">
        <v>35</v>
      </c>
      <c r="M67" s="23">
        <f t="shared" si="17"/>
        <v>88.75</v>
      </c>
      <c r="N67" s="24">
        <f t="shared" si="18"/>
        <v>1750</v>
      </c>
      <c r="O67" s="22">
        <f t="shared" si="19"/>
        <v>2012.5</v>
      </c>
      <c r="P67" s="22">
        <f t="shared" si="20"/>
        <v>2450</v>
      </c>
      <c r="Q67" s="25">
        <f t="shared" si="21"/>
        <v>6212.5</v>
      </c>
      <c r="R67" s="27">
        <f t="shared" si="22"/>
        <v>2.2400000000000002</v>
      </c>
      <c r="S67" s="28">
        <f t="shared" si="23"/>
        <v>2.5760000000000001</v>
      </c>
      <c r="T67" s="28">
        <f t="shared" si="24"/>
        <v>3.1360000000000001</v>
      </c>
      <c r="U67" s="29">
        <f t="shared" si="25"/>
        <v>7.9520000000000008</v>
      </c>
      <c r="V67" s="33">
        <f t="shared" si="26"/>
        <v>654344.32000000007</v>
      </c>
      <c r="W67" s="34">
        <f t="shared" si="27"/>
        <v>334601.79200000002</v>
      </c>
      <c r="X67" s="34">
        <f t="shared" si="28"/>
        <v>377872.32</v>
      </c>
      <c r="Y67" s="35">
        <f t="shared" si="29"/>
        <v>1366818.432</v>
      </c>
    </row>
    <row r="68" spans="1:25" ht="15.75" hidden="1" x14ac:dyDescent="0.3">
      <c r="A68" s="20" t="s">
        <v>34</v>
      </c>
      <c r="B68" s="11" t="s">
        <v>3</v>
      </c>
      <c r="C68" s="21">
        <v>13.8019</v>
      </c>
      <c r="D68" s="22">
        <v>1000</v>
      </c>
      <c r="E68" s="23">
        <f t="shared" si="15"/>
        <v>1.3801900000000001E-2</v>
      </c>
      <c r="F68" s="24"/>
      <c r="G68" s="22"/>
      <c r="H68" s="22"/>
      <c r="I68" s="25">
        <f t="shared" si="16"/>
        <v>0</v>
      </c>
      <c r="J68" s="26"/>
      <c r="K68" s="22"/>
      <c r="L68" s="22"/>
      <c r="M68" s="23">
        <f t="shared" si="17"/>
        <v>0</v>
      </c>
      <c r="N68" s="24">
        <f t="shared" si="18"/>
        <v>0</v>
      </c>
      <c r="O68" s="22">
        <f t="shared" si="19"/>
        <v>0</v>
      </c>
      <c r="P68" s="22">
        <f t="shared" si="20"/>
        <v>0</v>
      </c>
      <c r="Q68" s="25">
        <f t="shared" si="21"/>
        <v>0</v>
      </c>
      <c r="R68" s="27">
        <f t="shared" si="22"/>
        <v>0</v>
      </c>
      <c r="S68" s="28">
        <f t="shared" si="23"/>
        <v>0</v>
      </c>
      <c r="T68" s="28">
        <f t="shared" si="24"/>
        <v>0</v>
      </c>
      <c r="U68" s="29">
        <f t="shared" si="25"/>
        <v>0</v>
      </c>
      <c r="V68" s="33">
        <f t="shared" si="26"/>
        <v>0</v>
      </c>
      <c r="W68" s="34">
        <f t="shared" si="27"/>
        <v>0</v>
      </c>
      <c r="X68" s="34">
        <f t="shared" si="28"/>
        <v>0</v>
      </c>
      <c r="Y68" s="35">
        <f t="shared" si="29"/>
        <v>0</v>
      </c>
    </row>
    <row r="69" spans="1:25" ht="15.75" hidden="1" x14ac:dyDescent="0.3">
      <c r="A69" s="20" t="s">
        <v>64</v>
      </c>
      <c r="B69" s="11" t="s">
        <v>3</v>
      </c>
      <c r="C69" s="21">
        <v>9.5623000000000005</v>
      </c>
      <c r="D69" s="22">
        <v>1000</v>
      </c>
      <c r="E69" s="23">
        <f t="shared" ref="E69:E100" si="30">C69/D69</f>
        <v>9.562300000000001E-3</v>
      </c>
      <c r="F69" s="24"/>
      <c r="G69" s="22"/>
      <c r="H69" s="22"/>
      <c r="I69" s="25">
        <f t="shared" ref="I69:I100" si="31">SUM(F69:H69)</f>
        <v>0</v>
      </c>
      <c r="J69" s="26"/>
      <c r="K69" s="22"/>
      <c r="L69" s="22"/>
      <c r="M69" s="23">
        <f t="shared" ref="M69:M100" si="32">SUM(J69:L69)</f>
        <v>0</v>
      </c>
      <c r="N69" s="24">
        <f t="shared" ref="N69:N91" si="33">F69*J69</f>
        <v>0</v>
      </c>
      <c r="O69" s="22">
        <f t="shared" ref="O69:O91" si="34">G69*K69</f>
        <v>0</v>
      </c>
      <c r="P69" s="22">
        <f t="shared" ref="P69:P91" si="35">H69*L69</f>
        <v>0</v>
      </c>
      <c r="Q69" s="25">
        <f t="shared" ref="Q69:Q100" si="36">SUM(N69:P69)</f>
        <v>0</v>
      </c>
      <c r="R69" s="27">
        <f t="shared" ref="R69:R91" si="37">E69*N69</f>
        <v>0</v>
      </c>
      <c r="S69" s="28">
        <f t="shared" ref="S69:S91" si="38">E69*O69</f>
        <v>0</v>
      </c>
      <c r="T69" s="28">
        <f t="shared" ref="T69:T91" si="39">E69*P69</f>
        <v>0</v>
      </c>
      <c r="U69" s="29">
        <f t="shared" ref="U69:U100" si="40">SUM(R69:T69)</f>
        <v>0</v>
      </c>
      <c r="V69" s="33">
        <f t="shared" ref="V69:V91" si="41">R69*$V$2</f>
        <v>0</v>
      </c>
      <c r="W69" s="34">
        <f t="shared" ref="W69:W91" si="42">S69*$W$2</f>
        <v>0</v>
      </c>
      <c r="X69" s="34">
        <f t="shared" ref="X69:X91" si="43">T69*$X$2</f>
        <v>0</v>
      </c>
      <c r="Y69" s="35">
        <f t="shared" ref="Y69:Y100" si="44">SUM(V69:X69)</f>
        <v>0</v>
      </c>
    </row>
    <row r="70" spans="1:25" ht="15.75" hidden="1" x14ac:dyDescent="0.3">
      <c r="A70" s="20" t="s">
        <v>43</v>
      </c>
      <c r="B70" s="11" t="s">
        <v>3</v>
      </c>
      <c r="C70" s="21">
        <v>5.5277000000000003</v>
      </c>
      <c r="D70" s="22">
        <v>1000</v>
      </c>
      <c r="E70" s="23">
        <f t="shared" si="30"/>
        <v>5.5277E-3</v>
      </c>
      <c r="F70" s="24"/>
      <c r="G70" s="22"/>
      <c r="H70" s="22"/>
      <c r="I70" s="25">
        <f t="shared" si="31"/>
        <v>0</v>
      </c>
      <c r="J70" s="26"/>
      <c r="K70" s="22"/>
      <c r="L70" s="22"/>
      <c r="M70" s="23">
        <f t="shared" si="32"/>
        <v>0</v>
      </c>
      <c r="N70" s="24">
        <f t="shared" si="33"/>
        <v>0</v>
      </c>
      <c r="O70" s="22">
        <f t="shared" si="34"/>
        <v>0</v>
      </c>
      <c r="P70" s="22">
        <f t="shared" si="35"/>
        <v>0</v>
      </c>
      <c r="Q70" s="25">
        <f t="shared" si="36"/>
        <v>0</v>
      </c>
      <c r="R70" s="27">
        <f t="shared" si="37"/>
        <v>0</v>
      </c>
      <c r="S70" s="28">
        <f t="shared" si="38"/>
        <v>0</v>
      </c>
      <c r="T70" s="28">
        <f t="shared" si="39"/>
        <v>0</v>
      </c>
      <c r="U70" s="29">
        <f t="shared" si="40"/>
        <v>0</v>
      </c>
      <c r="V70" s="33">
        <f t="shared" si="41"/>
        <v>0</v>
      </c>
      <c r="W70" s="34">
        <f t="shared" si="42"/>
        <v>0</v>
      </c>
      <c r="X70" s="34">
        <f t="shared" si="43"/>
        <v>0</v>
      </c>
      <c r="Y70" s="35">
        <f t="shared" si="44"/>
        <v>0</v>
      </c>
    </row>
    <row r="71" spans="1:25" ht="15.75" hidden="1" x14ac:dyDescent="0.3">
      <c r="A71" s="20" t="s">
        <v>21</v>
      </c>
      <c r="B71" s="11" t="s">
        <v>3</v>
      </c>
      <c r="C71" s="21">
        <v>5.1486000000000001</v>
      </c>
      <c r="D71" s="22">
        <v>1000</v>
      </c>
      <c r="E71" s="23">
        <f t="shared" si="30"/>
        <v>5.1485999999999997E-3</v>
      </c>
      <c r="F71" s="24"/>
      <c r="G71" s="22"/>
      <c r="H71" s="22"/>
      <c r="I71" s="25">
        <f t="shared" si="31"/>
        <v>0</v>
      </c>
      <c r="J71" s="26"/>
      <c r="K71" s="22"/>
      <c r="L71" s="22"/>
      <c r="M71" s="23">
        <f t="shared" si="32"/>
        <v>0</v>
      </c>
      <c r="N71" s="24">
        <f t="shared" si="33"/>
        <v>0</v>
      </c>
      <c r="O71" s="22">
        <f t="shared" si="34"/>
        <v>0</v>
      </c>
      <c r="P71" s="22">
        <f t="shared" si="35"/>
        <v>0</v>
      </c>
      <c r="Q71" s="25">
        <f t="shared" si="36"/>
        <v>0</v>
      </c>
      <c r="R71" s="27">
        <f t="shared" si="37"/>
        <v>0</v>
      </c>
      <c r="S71" s="28">
        <f t="shared" si="38"/>
        <v>0</v>
      </c>
      <c r="T71" s="28">
        <f t="shared" si="39"/>
        <v>0</v>
      </c>
      <c r="U71" s="29">
        <f t="shared" si="40"/>
        <v>0</v>
      </c>
      <c r="V71" s="33">
        <f t="shared" si="41"/>
        <v>0</v>
      </c>
      <c r="W71" s="34">
        <f t="shared" si="42"/>
        <v>0</v>
      </c>
      <c r="X71" s="34">
        <f t="shared" si="43"/>
        <v>0</v>
      </c>
      <c r="Y71" s="35">
        <f t="shared" si="44"/>
        <v>0</v>
      </c>
    </row>
    <row r="72" spans="1:25" ht="15.75" x14ac:dyDescent="0.3">
      <c r="A72" s="20" t="s">
        <v>19</v>
      </c>
      <c r="B72" s="11" t="s">
        <v>3</v>
      </c>
      <c r="C72" s="21">
        <v>7.2785000000000002</v>
      </c>
      <c r="D72" s="22">
        <v>1000</v>
      </c>
      <c r="E72" s="23">
        <f t="shared" si="30"/>
        <v>7.2785000000000002E-3</v>
      </c>
      <c r="F72" s="24">
        <v>53</v>
      </c>
      <c r="G72" s="22">
        <v>53</v>
      </c>
      <c r="H72" s="22">
        <v>53</v>
      </c>
      <c r="I72" s="25">
        <f t="shared" si="31"/>
        <v>159</v>
      </c>
      <c r="J72" s="26">
        <v>56.67</v>
      </c>
      <c r="K72" s="22">
        <v>61.67</v>
      </c>
      <c r="L72" s="22">
        <v>66.67</v>
      </c>
      <c r="M72" s="23">
        <f t="shared" si="32"/>
        <v>185.01</v>
      </c>
      <c r="N72" s="24">
        <f t="shared" si="33"/>
        <v>3003.51</v>
      </c>
      <c r="O72" s="22">
        <f t="shared" si="34"/>
        <v>3268.51</v>
      </c>
      <c r="P72" s="22">
        <f t="shared" si="35"/>
        <v>3533.51</v>
      </c>
      <c r="Q72" s="25">
        <f t="shared" si="36"/>
        <v>9805.5300000000007</v>
      </c>
      <c r="R72" s="27">
        <f t="shared" si="37"/>
        <v>21.861047535000001</v>
      </c>
      <c r="S72" s="28">
        <f t="shared" si="38"/>
        <v>23.789850035000004</v>
      </c>
      <c r="T72" s="28">
        <f t="shared" si="39"/>
        <v>25.718652535000004</v>
      </c>
      <c r="U72" s="29">
        <f t="shared" si="40"/>
        <v>71.369550105000002</v>
      </c>
      <c r="V72" s="33">
        <f t="shared" si="41"/>
        <v>6386005.4838291304</v>
      </c>
      <c r="W72" s="34">
        <f t="shared" si="42"/>
        <v>3090111.2007462205</v>
      </c>
      <c r="X72" s="34">
        <f t="shared" si="43"/>
        <v>3098969.0372048253</v>
      </c>
      <c r="Y72" s="35">
        <f t="shared" si="44"/>
        <v>12575085.721780177</v>
      </c>
    </row>
    <row r="73" spans="1:25" ht="15.75" x14ac:dyDescent="0.3">
      <c r="A73" s="20" t="s">
        <v>26</v>
      </c>
      <c r="B73" s="11" t="s">
        <v>27</v>
      </c>
      <c r="C73" s="21">
        <v>4.0696000000000003</v>
      </c>
      <c r="D73" s="22">
        <v>1000</v>
      </c>
      <c r="E73" s="23">
        <f t="shared" si="30"/>
        <v>4.0696000000000005E-3</v>
      </c>
      <c r="F73" s="24">
        <v>53</v>
      </c>
      <c r="G73" s="22">
        <v>53</v>
      </c>
      <c r="H73" s="22">
        <v>53</v>
      </c>
      <c r="I73" s="25">
        <f t="shared" si="31"/>
        <v>159</v>
      </c>
      <c r="J73" s="26">
        <v>33.33</v>
      </c>
      <c r="K73" s="22">
        <v>33.33</v>
      </c>
      <c r="L73" s="22">
        <v>36.67</v>
      </c>
      <c r="M73" s="23">
        <f t="shared" si="32"/>
        <v>103.33</v>
      </c>
      <c r="N73" s="24">
        <f t="shared" si="33"/>
        <v>1766.49</v>
      </c>
      <c r="O73" s="22">
        <f t="shared" si="34"/>
        <v>1766.49</v>
      </c>
      <c r="P73" s="22">
        <f t="shared" si="35"/>
        <v>1943.51</v>
      </c>
      <c r="Q73" s="25">
        <f t="shared" si="36"/>
        <v>5476.49</v>
      </c>
      <c r="R73" s="27">
        <f t="shared" si="37"/>
        <v>7.1889077040000009</v>
      </c>
      <c r="S73" s="28">
        <f t="shared" si="38"/>
        <v>7.1889077040000009</v>
      </c>
      <c r="T73" s="28">
        <f t="shared" si="39"/>
        <v>7.9093082960000007</v>
      </c>
      <c r="U73" s="29">
        <f t="shared" si="40"/>
        <v>22.287123704000003</v>
      </c>
      <c r="V73" s="33">
        <f t="shared" si="41"/>
        <v>2100009.3406770723</v>
      </c>
      <c r="W73" s="34">
        <f t="shared" si="42"/>
        <v>933781.59948796814</v>
      </c>
      <c r="X73" s="34">
        <f t="shared" si="43"/>
        <v>953032.10312652006</v>
      </c>
      <c r="Y73" s="35">
        <f t="shared" si="44"/>
        <v>3986823.0432915604</v>
      </c>
    </row>
    <row r="74" spans="1:25" ht="15.75" hidden="1" x14ac:dyDescent="0.3">
      <c r="A74" s="53" t="s">
        <v>128</v>
      </c>
      <c r="B74" s="11" t="s">
        <v>3</v>
      </c>
      <c r="C74" s="21">
        <v>10.521100000000001</v>
      </c>
      <c r="D74" s="22">
        <v>1000</v>
      </c>
      <c r="E74" s="23">
        <f t="shared" si="30"/>
        <v>1.05211E-2</v>
      </c>
      <c r="F74" s="24"/>
      <c r="G74" s="22"/>
      <c r="H74" s="22"/>
      <c r="I74" s="25">
        <f t="shared" si="31"/>
        <v>0</v>
      </c>
      <c r="J74" s="26"/>
      <c r="K74" s="22"/>
      <c r="L74" s="22"/>
      <c r="M74" s="23">
        <f t="shared" si="32"/>
        <v>0</v>
      </c>
      <c r="N74" s="24">
        <f t="shared" si="33"/>
        <v>0</v>
      </c>
      <c r="O74" s="22">
        <f t="shared" si="34"/>
        <v>0</v>
      </c>
      <c r="P74" s="22">
        <f t="shared" si="35"/>
        <v>0</v>
      </c>
      <c r="Q74" s="25">
        <f t="shared" si="36"/>
        <v>0</v>
      </c>
      <c r="R74" s="27">
        <f t="shared" si="37"/>
        <v>0</v>
      </c>
      <c r="S74" s="28">
        <f t="shared" si="38"/>
        <v>0</v>
      </c>
      <c r="T74" s="28">
        <f t="shared" si="39"/>
        <v>0</v>
      </c>
      <c r="U74" s="29">
        <f t="shared" si="40"/>
        <v>0</v>
      </c>
      <c r="V74" s="33">
        <f t="shared" si="41"/>
        <v>0</v>
      </c>
      <c r="W74" s="34">
        <f t="shared" si="42"/>
        <v>0</v>
      </c>
      <c r="X74" s="34">
        <f t="shared" si="43"/>
        <v>0</v>
      </c>
      <c r="Y74" s="35">
        <f t="shared" si="44"/>
        <v>0</v>
      </c>
    </row>
    <row r="75" spans="1:25" ht="15.75" hidden="1" x14ac:dyDescent="0.3">
      <c r="A75" s="20" t="s">
        <v>49</v>
      </c>
      <c r="B75" s="11" t="s">
        <v>3</v>
      </c>
      <c r="C75" s="21">
        <v>2.1634000000000002</v>
      </c>
      <c r="D75" s="22">
        <v>1000</v>
      </c>
      <c r="E75" s="23">
        <f t="shared" si="30"/>
        <v>2.1634000000000002E-3</v>
      </c>
      <c r="F75" s="24"/>
      <c r="G75" s="22"/>
      <c r="H75" s="22"/>
      <c r="I75" s="25">
        <f t="shared" si="31"/>
        <v>0</v>
      </c>
      <c r="J75" s="26"/>
      <c r="K75" s="22"/>
      <c r="L75" s="22"/>
      <c r="M75" s="23">
        <f t="shared" si="32"/>
        <v>0</v>
      </c>
      <c r="N75" s="24">
        <f t="shared" si="33"/>
        <v>0</v>
      </c>
      <c r="O75" s="22">
        <f t="shared" si="34"/>
        <v>0</v>
      </c>
      <c r="P75" s="22">
        <f t="shared" si="35"/>
        <v>0</v>
      </c>
      <c r="Q75" s="25">
        <f t="shared" si="36"/>
        <v>0</v>
      </c>
      <c r="R75" s="27">
        <f t="shared" si="37"/>
        <v>0</v>
      </c>
      <c r="S75" s="28">
        <f t="shared" si="38"/>
        <v>0</v>
      </c>
      <c r="T75" s="28">
        <f t="shared" si="39"/>
        <v>0</v>
      </c>
      <c r="U75" s="29">
        <f t="shared" si="40"/>
        <v>0</v>
      </c>
      <c r="V75" s="33">
        <f t="shared" si="41"/>
        <v>0</v>
      </c>
      <c r="W75" s="34">
        <f t="shared" si="42"/>
        <v>0</v>
      </c>
      <c r="X75" s="34">
        <f t="shared" si="43"/>
        <v>0</v>
      </c>
      <c r="Y75" s="35">
        <f t="shared" si="44"/>
        <v>0</v>
      </c>
    </row>
    <row r="76" spans="1:25" ht="15.75" hidden="1" x14ac:dyDescent="0.3">
      <c r="A76" s="20" t="s">
        <v>18</v>
      </c>
      <c r="B76" s="11" t="s">
        <v>3</v>
      </c>
      <c r="C76" s="21">
        <v>14.886900000000001</v>
      </c>
      <c r="D76" s="22">
        <v>1000</v>
      </c>
      <c r="E76" s="23">
        <f t="shared" si="30"/>
        <v>1.4886900000000002E-2</v>
      </c>
      <c r="F76" s="24"/>
      <c r="G76" s="22"/>
      <c r="H76" s="22"/>
      <c r="I76" s="25">
        <f t="shared" si="31"/>
        <v>0</v>
      </c>
      <c r="J76" s="26"/>
      <c r="K76" s="22"/>
      <c r="L76" s="22"/>
      <c r="M76" s="23">
        <f t="shared" si="32"/>
        <v>0</v>
      </c>
      <c r="N76" s="24">
        <f t="shared" si="33"/>
        <v>0</v>
      </c>
      <c r="O76" s="22">
        <f t="shared" si="34"/>
        <v>0</v>
      </c>
      <c r="P76" s="22">
        <f t="shared" si="35"/>
        <v>0</v>
      </c>
      <c r="Q76" s="25">
        <f t="shared" si="36"/>
        <v>0</v>
      </c>
      <c r="R76" s="27">
        <f t="shared" si="37"/>
        <v>0</v>
      </c>
      <c r="S76" s="28">
        <f t="shared" si="38"/>
        <v>0</v>
      </c>
      <c r="T76" s="28">
        <f t="shared" si="39"/>
        <v>0</v>
      </c>
      <c r="U76" s="29">
        <f t="shared" si="40"/>
        <v>0</v>
      </c>
      <c r="V76" s="33">
        <f t="shared" si="41"/>
        <v>0</v>
      </c>
      <c r="W76" s="34">
        <f t="shared" si="42"/>
        <v>0</v>
      </c>
      <c r="X76" s="34">
        <f t="shared" si="43"/>
        <v>0</v>
      </c>
      <c r="Y76" s="35">
        <f t="shared" si="44"/>
        <v>0</v>
      </c>
    </row>
    <row r="77" spans="1:25" ht="15.75" hidden="1" x14ac:dyDescent="0.3">
      <c r="A77" s="20" t="s">
        <v>48</v>
      </c>
      <c r="B77" s="11" t="s">
        <v>3</v>
      </c>
      <c r="C77" s="21">
        <v>3.2294</v>
      </c>
      <c r="D77" s="22">
        <v>1000</v>
      </c>
      <c r="E77" s="23">
        <f t="shared" si="30"/>
        <v>3.2293999999999999E-3</v>
      </c>
      <c r="F77" s="24"/>
      <c r="G77" s="22"/>
      <c r="H77" s="22"/>
      <c r="I77" s="25">
        <f t="shared" si="31"/>
        <v>0</v>
      </c>
      <c r="J77" s="26"/>
      <c r="K77" s="22"/>
      <c r="L77" s="22"/>
      <c r="M77" s="23">
        <f t="shared" si="32"/>
        <v>0</v>
      </c>
      <c r="N77" s="24">
        <f t="shared" si="33"/>
        <v>0</v>
      </c>
      <c r="O77" s="22">
        <f t="shared" si="34"/>
        <v>0</v>
      </c>
      <c r="P77" s="22">
        <f t="shared" si="35"/>
        <v>0</v>
      </c>
      <c r="Q77" s="25">
        <f t="shared" si="36"/>
        <v>0</v>
      </c>
      <c r="R77" s="27">
        <f t="shared" si="37"/>
        <v>0</v>
      </c>
      <c r="S77" s="28">
        <f t="shared" si="38"/>
        <v>0</v>
      </c>
      <c r="T77" s="28">
        <f t="shared" si="39"/>
        <v>0</v>
      </c>
      <c r="U77" s="29">
        <f t="shared" si="40"/>
        <v>0</v>
      </c>
      <c r="V77" s="33">
        <f t="shared" si="41"/>
        <v>0</v>
      </c>
      <c r="W77" s="34">
        <f t="shared" si="42"/>
        <v>0</v>
      </c>
      <c r="X77" s="34">
        <f t="shared" si="43"/>
        <v>0</v>
      </c>
      <c r="Y77" s="35">
        <f t="shared" si="44"/>
        <v>0</v>
      </c>
    </row>
    <row r="78" spans="1:25" ht="15.75" x14ac:dyDescent="0.3">
      <c r="A78" s="20" t="s">
        <v>70</v>
      </c>
      <c r="B78" s="11" t="s">
        <v>3</v>
      </c>
      <c r="C78" s="21">
        <v>1.9726999999999999</v>
      </c>
      <c r="D78" s="22">
        <v>1000</v>
      </c>
      <c r="E78" s="23">
        <f t="shared" si="30"/>
        <v>1.9727E-3</v>
      </c>
      <c r="F78" s="24">
        <v>35</v>
      </c>
      <c r="G78" s="22">
        <v>35</v>
      </c>
      <c r="H78" s="22">
        <v>35</v>
      </c>
      <c r="I78" s="25">
        <f t="shared" si="31"/>
        <v>105</v>
      </c>
      <c r="J78" s="26">
        <v>10</v>
      </c>
      <c r="K78" s="22">
        <v>10</v>
      </c>
      <c r="L78" s="22">
        <v>10</v>
      </c>
      <c r="M78" s="23">
        <f t="shared" si="32"/>
        <v>30</v>
      </c>
      <c r="N78" s="24">
        <f t="shared" si="33"/>
        <v>350</v>
      </c>
      <c r="O78" s="22">
        <f t="shared" si="34"/>
        <v>350</v>
      </c>
      <c r="P78" s="22">
        <f t="shared" si="35"/>
        <v>350</v>
      </c>
      <c r="Q78" s="25">
        <f t="shared" si="36"/>
        <v>1050</v>
      </c>
      <c r="R78" s="27">
        <f t="shared" si="37"/>
        <v>0.69044499999999998</v>
      </c>
      <c r="S78" s="28">
        <f t="shared" si="38"/>
        <v>0.69044499999999998</v>
      </c>
      <c r="T78" s="28">
        <f t="shared" si="39"/>
        <v>0.69044499999999998</v>
      </c>
      <c r="U78" s="29">
        <f t="shared" si="40"/>
        <v>2.0713349999999999</v>
      </c>
      <c r="V78" s="33">
        <f t="shared" si="41"/>
        <v>201691.41250999999</v>
      </c>
      <c r="W78" s="34">
        <f t="shared" si="42"/>
        <v>89683.281940000001</v>
      </c>
      <c r="X78" s="34">
        <f t="shared" si="43"/>
        <v>83195.170274999997</v>
      </c>
      <c r="Y78" s="35">
        <f t="shared" si="44"/>
        <v>374569.86472499999</v>
      </c>
    </row>
    <row r="79" spans="1:25" ht="30" hidden="1" x14ac:dyDescent="0.3">
      <c r="A79" s="20" t="s">
        <v>28</v>
      </c>
      <c r="B79" s="11" t="s">
        <v>29</v>
      </c>
      <c r="C79" s="21">
        <v>3.1749000000000001</v>
      </c>
      <c r="D79" s="22">
        <v>400</v>
      </c>
      <c r="E79" s="23">
        <f t="shared" si="30"/>
        <v>7.9372499999999999E-3</v>
      </c>
      <c r="F79" s="24"/>
      <c r="G79" s="22"/>
      <c r="H79" s="22"/>
      <c r="I79" s="25">
        <f t="shared" si="31"/>
        <v>0</v>
      </c>
      <c r="J79" s="26"/>
      <c r="K79" s="22"/>
      <c r="L79" s="22"/>
      <c r="M79" s="23">
        <f t="shared" si="32"/>
        <v>0</v>
      </c>
      <c r="N79" s="24">
        <f t="shared" si="33"/>
        <v>0</v>
      </c>
      <c r="O79" s="22">
        <f t="shared" si="34"/>
        <v>0</v>
      </c>
      <c r="P79" s="22">
        <f t="shared" si="35"/>
        <v>0</v>
      </c>
      <c r="Q79" s="25">
        <f t="shared" si="36"/>
        <v>0</v>
      </c>
      <c r="R79" s="27">
        <f t="shared" si="37"/>
        <v>0</v>
      </c>
      <c r="S79" s="28">
        <f t="shared" si="38"/>
        <v>0</v>
      </c>
      <c r="T79" s="28">
        <f t="shared" si="39"/>
        <v>0</v>
      </c>
      <c r="U79" s="29">
        <f t="shared" si="40"/>
        <v>0</v>
      </c>
      <c r="V79" s="33">
        <f t="shared" si="41"/>
        <v>0</v>
      </c>
      <c r="W79" s="34">
        <f t="shared" si="42"/>
        <v>0</v>
      </c>
      <c r="X79" s="34">
        <f t="shared" si="43"/>
        <v>0</v>
      </c>
      <c r="Y79" s="35">
        <f t="shared" si="44"/>
        <v>0</v>
      </c>
    </row>
    <row r="80" spans="1:25" ht="15.75" hidden="1" x14ac:dyDescent="0.3">
      <c r="A80" s="20" t="s">
        <v>72</v>
      </c>
      <c r="B80" s="11" t="s">
        <v>52</v>
      </c>
      <c r="C80" s="21">
        <v>3.1640000000000001</v>
      </c>
      <c r="D80" s="22">
        <v>100</v>
      </c>
      <c r="E80" s="23">
        <f t="shared" si="30"/>
        <v>3.1640000000000001E-2</v>
      </c>
      <c r="F80" s="24"/>
      <c r="G80" s="22"/>
      <c r="H80" s="22"/>
      <c r="I80" s="25">
        <f t="shared" si="31"/>
        <v>0</v>
      </c>
      <c r="J80" s="26"/>
      <c r="K80" s="22"/>
      <c r="L80" s="22"/>
      <c r="M80" s="23">
        <f t="shared" si="32"/>
        <v>0</v>
      </c>
      <c r="N80" s="24">
        <f t="shared" si="33"/>
        <v>0</v>
      </c>
      <c r="O80" s="22">
        <f t="shared" si="34"/>
        <v>0</v>
      </c>
      <c r="P80" s="22">
        <f t="shared" si="35"/>
        <v>0</v>
      </c>
      <c r="Q80" s="25">
        <f t="shared" si="36"/>
        <v>0</v>
      </c>
      <c r="R80" s="27">
        <f t="shared" si="37"/>
        <v>0</v>
      </c>
      <c r="S80" s="28">
        <f t="shared" si="38"/>
        <v>0</v>
      </c>
      <c r="T80" s="28">
        <f t="shared" si="39"/>
        <v>0</v>
      </c>
      <c r="U80" s="29">
        <f t="shared" si="40"/>
        <v>0</v>
      </c>
      <c r="V80" s="33">
        <f t="shared" si="41"/>
        <v>0</v>
      </c>
      <c r="W80" s="34">
        <f t="shared" si="42"/>
        <v>0</v>
      </c>
      <c r="X80" s="34">
        <f t="shared" si="43"/>
        <v>0</v>
      </c>
      <c r="Y80" s="35">
        <f t="shared" si="44"/>
        <v>0</v>
      </c>
    </row>
    <row r="81" spans="1:25" ht="15.75" hidden="1" x14ac:dyDescent="0.3">
      <c r="A81" s="20" t="s">
        <v>77</v>
      </c>
      <c r="B81" s="11" t="s">
        <v>69</v>
      </c>
      <c r="C81" s="21">
        <v>3.8201999999999998</v>
      </c>
      <c r="D81" s="22">
        <v>50</v>
      </c>
      <c r="E81" s="23">
        <f t="shared" si="30"/>
        <v>7.6404E-2</v>
      </c>
      <c r="F81" s="24"/>
      <c r="G81" s="22"/>
      <c r="H81" s="22"/>
      <c r="I81" s="25">
        <f t="shared" si="31"/>
        <v>0</v>
      </c>
      <c r="J81" s="26"/>
      <c r="K81" s="22"/>
      <c r="L81" s="22"/>
      <c r="M81" s="23">
        <f t="shared" si="32"/>
        <v>0</v>
      </c>
      <c r="N81" s="24">
        <f t="shared" si="33"/>
        <v>0</v>
      </c>
      <c r="O81" s="22">
        <f t="shared" si="34"/>
        <v>0</v>
      </c>
      <c r="P81" s="22">
        <f t="shared" si="35"/>
        <v>0</v>
      </c>
      <c r="Q81" s="25">
        <f t="shared" si="36"/>
        <v>0</v>
      </c>
      <c r="R81" s="27">
        <f t="shared" si="37"/>
        <v>0</v>
      </c>
      <c r="S81" s="28">
        <f t="shared" si="38"/>
        <v>0</v>
      </c>
      <c r="T81" s="28">
        <f t="shared" si="39"/>
        <v>0</v>
      </c>
      <c r="U81" s="29">
        <f t="shared" si="40"/>
        <v>0</v>
      </c>
      <c r="V81" s="33">
        <f t="shared" si="41"/>
        <v>0</v>
      </c>
      <c r="W81" s="34">
        <f t="shared" si="42"/>
        <v>0</v>
      </c>
      <c r="X81" s="34">
        <f t="shared" si="43"/>
        <v>0</v>
      </c>
      <c r="Y81" s="35">
        <f t="shared" si="44"/>
        <v>0</v>
      </c>
    </row>
    <row r="82" spans="1:25" ht="15.75" x14ac:dyDescent="0.3">
      <c r="A82" s="20" t="s">
        <v>16</v>
      </c>
      <c r="B82" s="11" t="s">
        <v>3</v>
      </c>
      <c r="C82" s="21">
        <v>18.710599999999999</v>
      </c>
      <c r="D82" s="22">
        <v>1000</v>
      </c>
      <c r="E82" s="23">
        <f t="shared" si="30"/>
        <v>1.8710600000000001E-2</v>
      </c>
      <c r="F82" s="24">
        <v>18</v>
      </c>
      <c r="G82" s="22">
        <v>18</v>
      </c>
      <c r="H82" s="22">
        <v>18</v>
      </c>
      <c r="I82" s="25">
        <f t="shared" si="31"/>
        <v>54</v>
      </c>
      <c r="J82" s="26">
        <v>50</v>
      </c>
      <c r="K82" s="22">
        <v>50</v>
      </c>
      <c r="L82" s="22">
        <v>60</v>
      </c>
      <c r="M82" s="23">
        <f t="shared" si="32"/>
        <v>160</v>
      </c>
      <c r="N82" s="24">
        <f t="shared" si="33"/>
        <v>900</v>
      </c>
      <c r="O82" s="22">
        <f t="shared" si="34"/>
        <v>900</v>
      </c>
      <c r="P82" s="22">
        <f t="shared" si="35"/>
        <v>1080</v>
      </c>
      <c r="Q82" s="25">
        <f t="shared" si="36"/>
        <v>2880</v>
      </c>
      <c r="R82" s="27">
        <f t="shared" si="37"/>
        <v>16.83954</v>
      </c>
      <c r="S82" s="28">
        <f t="shared" si="38"/>
        <v>16.83954</v>
      </c>
      <c r="T82" s="28">
        <f t="shared" si="39"/>
        <v>20.207447999999999</v>
      </c>
      <c r="U82" s="29">
        <f t="shared" si="40"/>
        <v>53.886527999999998</v>
      </c>
      <c r="V82" s="33">
        <f t="shared" si="41"/>
        <v>4919132.74572</v>
      </c>
      <c r="W82" s="34">
        <f t="shared" si="42"/>
        <v>2187321.5296800002</v>
      </c>
      <c r="X82" s="34">
        <f t="shared" si="43"/>
        <v>2434896.4467599997</v>
      </c>
      <c r="Y82" s="35">
        <f t="shared" si="44"/>
        <v>9541350.7221600004</v>
      </c>
    </row>
    <row r="83" spans="1:25" ht="15.75" x14ac:dyDescent="0.3">
      <c r="A83" s="20" t="s">
        <v>17</v>
      </c>
      <c r="B83" s="11" t="s">
        <v>3</v>
      </c>
      <c r="C83" s="21">
        <v>17.6813</v>
      </c>
      <c r="D83" s="22">
        <v>1000</v>
      </c>
      <c r="E83" s="23">
        <f t="shared" si="30"/>
        <v>1.76813E-2</v>
      </c>
      <c r="F83" s="24">
        <v>35</v>
      </c>
      <c r="G83" s="22">
        <v>35</v>
      </c>
      <c r="H83" s="22">
        <v>35</v>
      </c>
      <c r="I83" s="25">
        <f t="shared" si="31"/>
        <v>105</v>
      </c>
      <c r="J83" s="26">
        <v>40</v>
      </c>
      <c r="K83" s="22">
        <v>45</v>
      </c>
      <c r="L83" s="22">
        <v>65</v>
      </c>
      <c r="M83" s="23">
        <f t="shared" si="32"/>
        <v>150</v>
      </c>
      <c r="N83" s="24">
        <f t="shared" si="33"/>
        <v>1400</v>
      </c>
      <c r="O83" s="22">
        <f t="shared" si="34"/>
        <v>1575</v>
      </c>
      <c r="P83" s="22">
        <f t="shared" si="35"/>
        <v>2275</v>
      </c>
      <c r="Q83" s="25">
        <f t="shared" si="36"/>
        <v>5250</v>
      </c>
      <c r="R83" s="27">
        <f t="shared" si="37"/>
        <v>24.753820000000001</v>
      </c>
      <c r="S83" s="28">
        <f t="shared" si="38"/>
        <v>27.8480475</v>
      </c>
      <c r="T83" s="28">
        <f t="shared" si="39"/>
        <v>40.224957500000002</v>
      </c>
      <c r="U83" s="29">
        <f t="shared" si="40"/>
        <v>92.826824999999999</v>
      </c>
      <c r="V83" s="33">
        <f t="shared" si="41"/>
        <v>7231036.3907599999</v>
      </c>
      <c r="W83" s="34">
        <f t="shared" si="42"/>
        <v>3617238.5858700001</v>
      </c>
      <c r="X83" s="34">
        <f t="shared" si="43"/>
        <v>4846906.2539625</v>
      </c>
      <c r="Y83" s="35">
        <f t="shared" si="44"/>
        <v>15695181.2305925</v>
      </c>
    </row>
    <row r="84" spans="1:25" ht="15.75" x14ac:dyDescent="0.3">
      <c r="A84" s="20" t="s">
        <v>4</v>
      </c>
      <c r="B84" s="11" t="s">
        <v>3</v>
      </c>
      <c r="C84" s="21">
        <v>4.7957000000000001</v>
      </c>
      <c r="D84" s="22">
        <v>1000</v>
      </c>
      <c r="E84" s="23">
        <f t="shared" si="30"/>
        <v>4.7957E-3</v>
      </c>
      <c r="F84" s="24">
        <v>18</v>
      </c>
      <c r="G84" s="22">
        <v>18</v>
      </c>
      <c r="H84" s="22">
        <v>18</v>
      </c>
      <c r="I84" s="25">
        <f t="shared" si="31"/>
        <v>54</v>
      </c>
      <c r="J84" s="26">
        <v>50</v>
      </c>
      <c r="K84" s="22">
        <v>60</v>
      </c>
      <c r="L84" s="22">
        <v>70</v>
      </c>
      <c r="M84" s="23">
        <f t="shared" si="32"/>
        <v>180</v>
      </c>
      <c r="N84" s="24">
        <f t="shared" si="33"/>
        <v>900</v>
      </c>
      <c r="O84" s="22">
        <f t="shared" si="34"/>
        <v>1080</v>
      </c>
      <c r="P84" s="22">
        <f t="shared" si="35"/>
        <v>1260</v>
      </c>
      <c r="Q84" s="25">
        <f t="shared" si="36"/>
        <v>3240</v>
      </c>
      <c r="R84" s="27">
        <f t="shared" si="37"/>
        <v>4.3161300000000002</v>
      </c>
      <c r="S84" s="28">
        <f t="shared" si="38"/>
        <v>5.1793560000000003</v>
      </c>
      <c r="T84" s="28">
        <f t="shared" si="39"/>
        <v>6.0425820000000003</v>
      </c>
      <c r="U84" s="29">
        <f t="shared" si="40"/>
        <v>15.538067999999999</v>
      </c>
      <c r="V84" s="33">
        <f t="shared" si="41"/>
        <v>1260819.2633400001</v>
      </c>
      <c r="W84" s="34">
        <f t="shared" si="42"/>
        <v>672756.909552</v>
      </c>
      <c r="X84" s="34">
        <f t="shared" si="43"/>
        <v>728100.91809000005</v>
      </c>
      <c r="Y84" s="35">
        <f t="shared" si="44"/>
        <v>2661677.0909820003</v>
      </c>
    </row>
    <row r="85" spans="1:25" ht="15.75" x14ac:dyDescent="0.3">
      <c r="A85" s="20" t="s">
        <v>59</v>
      </c>
      <c r="B85" s="11" t="s">
        <v>3</v>
      </c>
      <c r="C85" s="21">
        <v>1.1464000000000001</v>
      </c>
      <c r="D85" s="22">
        <v>1000</v>
      </c>
      <c r="E85" s="23">
        <f t="shared" si="30"/>
        <v>1.1464000000000001E-3</v>
      </c>
      <c r="F85" s="24">
        <v>18</v>
      </c>
      <c r="G85" s="24">
        <v>18</v>
      </c>
      <c r="H85" s="24">
        <v>18</v>
      </c>
      <c r="I85" s="25">
        <f t="shared" si="31"/>
        <v>54</v>
      </c>
      <c r="J85" s="26">
        <v>80</v>
      </c>
      <c r="K85" s="26">
        <v>100</v>
      </c>
      <c r="L85" s="26">
        <v>120</v>
      </c>
      <c r="M85" s="23">
        <f t="shared" si="32"/>
        <v>300</v>
      </c>
      <c r="N85" s="24">
        <f t="shared" si="33"/>
        <v>1440</v>
      </c>
      <c r="O85" s="22">
        <f t="shared" si="34"/>
        <v>1800</v>
      </c>
      <c r="P85" s="22">
        <f t="shared" si="35"/>
        <v>2160</v>
      </c>
      <c r="Q85" s="25">
        <f t="shared" si="36"/>
        <v>5400</v>
      </c>
      <c r="R85" s="27">
        <f t="shared" si="37"/>
        <v>1.6508160000000001</v>
      </c>
      <c r="S85" s="28">
        <f t="shared" si="38"/>
        <v>2.06352</v>
      </c>
      <c r="T85" s="28">
        <f t="shared" si="39"/>
        <v>2.4762240000000002</v>
      </c>
      <c r="U85" s="29">
        <f t="shared" si="40"/>
        <v>6.1905600000000005</v>
      </c>
      <c r="V85" s="33">
        <f t="shared" si="41"/>
        <v>482233.06828800001</v>
      </c>
      <c r="W85" s="34">
        <f t="shared" si="42"/>
        <v>268034.73983999999</v>
      </c>
      <c r="X85" s="34">
        <f t="shared" si="43"/>
        <v>298372.61088000005</v>
      </c>
      <c r="Y85" s="35">
        <f t="shared" si="44"/>
        <v>1048640.4190080001</v>
      </c>
    </row>
    <row r="86" spans="1:25" ht="15.75" hidden="1" x14ac:dyDescent="0.3">
      <c r="A86" s="20" t="s">
        <v>12</v>
      </c>
      <c r="B86" s="11" t="s">
        <v>13</v>
      </c>
      <c r="C86" s="21">
        <v>1.9339999999999999</v>
      </c>
      <c r="D86" s="22">
        <v>1</v>
      </c>
      <c r="E86" s="23">
        <f t="shared" si="30"/>
        <v>1.9339999999999999</v>
      </c>
      <c r="F86" s="24"/>
      <c r="G86" s="22"/>
      <c r="H86" s="22"/>
      <c r="I86" s="25">
        <f t="shared" si="31"/>
        <v>0</v>
      </c>
      <c r="J86" s="26"/>
      <c r="K86" s="22"/>
      <c r="L86" s="22"/>
      <c r="M86" s="23">
        <f t="shared" si="32"/>
        <v>0</v>
      </c>
      <c r="N86" s="24">
        <f t="shared" si="33"/>
        <v>0</v>
      </c>
      <c r="O86" s="22">
        <f t="shared" si="34"/>
        <v>0</v>
      </c>
      <c r="P86" s="22">
        <f t="shared" si="35"/>
        <v>0</v>
      </c>
      <c r="Q86" s="25">
        <f t="shared" si="36"/>
        <v>0</v>
      </c>
      <c r="R86" s="27">
        <f t="shared" si="37"/>
        <v>0</v>
      </c>
      <c r="S86" s="28">
        <f t="shared" si="38"/>
        <v>0</v>
      </c>
      <c r="T86" s="28">
        <f t="shared" si="39"/>
        <v>0</v>
      </c>
      <c r="U86" s="29">
        <f t="shared" si="40"/>
        <v>0</v>
      </c>
      <c r="V86" s="33">
        <f t="shared" si="41"/>
        <v>0</v>
      </c>
      <c r="W86" s="34">
        <f t="shared" si="42"/>
        <v>0</v>
      </c>
      <c r="X86" s="34">
        <f t="shared" si="43"/>
        <v>0</v>
      </c>
      <c r="Y86" s="35">
        <f t="shared" si="44"/>
        <v>0</v>
      </c>
    </row>
    <row r="87" spans="1:25" ht="15.75" x14ac:dyDescent="0.3">
      <c r="A87" s="20" t="s">
        <v>35</v>
      </c>
      <c r="B87" s="11" t="s">
        <v>3</v>
      </c>
      <c r="C87" s="21">
        <v>16.442</v>
      </c>
      <c r="D87" s="22">
        <v>1000</v>
      </c>
      <c r="E87" s="23">
        <f t="shared" si="30"/>
        <v>1.6442000000000002E-2</v>
      </c>
      <c r="F87" s="24">
        <v>18</v>
      </c>
      <c r="G87" s="24">
        <v>18</v>
      </c>
      <c r="H87" s="24">
        <v>18</v>
      </c>
      <c r="I87" s="25">
        <f t="shared" si="31"/>
        <v>54</v>
      </c>
      <c r="J87" s="26">
        <v>75</v>
      </c>
      <c r="K87" s="22">
        <v>75</v>
      </c>
      <c r="L87" s="22">
        <v>85</v>
      </c>
      <c r="M87" s="23">
        <f t="shared" si="32"/>
        <v>235</v>
      </c>
      <c r="N87" s="24">
        <f t="shared" si="33"/>
        <v>1350</v>
      </c>
      <c r="O87" s="22">
        <f t="shared" si="34"/>
        <v>1350</v>
      </c>
      <c r="P87" s="22">
        <f t="shared" si="35"/>
        <v>1530</v>
      </c>
      <c r="Q87" s="25">
        <f t="shared" si="36"/>
        <v>4230</v>
      </c>
      <c r="R87" s="27">
        <f t="shared" si="37"/>
        <v>22.196700000000003</v>
      </c>
      <c r="S87" s="28">
        <f t="shared" si="38"/>
        <v>22.196700000000003</v>
      </c>
      <c r="T87" s="28">
        <f t="shared" si="39"/>
        <v>25.156260000000003</v>
      </c>
      <c r="U87" s="29">
        <f t="shared" si="40"/>
        <v>69.549660000000017</v>
      </c>
      <c r="V87" s="33">
        <f t="shared" si="41"/>
        <v>6484055.6106000012</v>
      </c>
      <c r="W87" s="34">
        <f t="shared" si="42"/>
        <v>2883173.7564000003</v>
      </c>
      <c r="X87" s="34">
        <f t="shared" si="43"/>
        <v>3031203.5487000002</v>
      </c>
      <c r="Y87" s="35">
        <f t="shared" si="44"/>
        <v>12398432.915700004</v>
      </c>
    </row>
    <row r="88" spans="1:25" ht="15.75" x14ac:dyDescent="0.3">
      <c r="A88" s="20" t="s">
        <v>60</v>
      </c>
      <c r="B88" s="11" t="s">
        <v>3</v>
      </c>
      <c r="C88" s="21">
        <v>1.1682999999999999</v>
      </c>
      <c r="D88" s="22">
        <v>1000</v>
      </c>
      <c r="E88" s="23">
        <f t="shared" si="30"/>
        <v>1.1682999999999999E-3</v>
      </c>
      <c r="F88" s="24">
        <v>105</v>
      </c>
      <c r="G88" s="24">
        <v>105</v>
      </c>
      <c r="H88" s="24">
        <v>105</v>
      </c>
      <c r="I88" s="25">
        <f t="shared" si="31"/>
        <v>315</v>
      </c>
      <c r="J88" s="26">
        <v>13.33</v>
      </c>
      <c r="K88" s="22">
        <v>13.33</v>
      </c>
      <c r="L88" s="22">
        <v>16.670000000000002</v>
      </c>
      <c r="M88" s="23">
        <f t="shared" si="32"/>
        <v>43.33</v>
      </c>
      <c r="N88" s="24">
        <f t="shared" si="33"/>
        <v>1399.65</v>
      </c>
      <c r="O88" s="22">
        <f t="shared" si="34"/>
        <v>1399.65</v>
      </c>
      <c r="P88" s="22">
        <f t="shared" si="35"/>
        <v>1750.3500000000001</v>
      </c>
      <c r="Q88" s="25">
        <f t="shared" si="36"/>
        <v>4549.6500000000005</v>
      </c>
      <c r="R88" s="27">
        <f t="shared" si="37"/>
        <v>1.6352110950000001</v>
      </c>
      <c r="S88" s="28">
        <f t="shared" si="38"/>
        <v>1.6352110950000001</v>
      </c>
      <c r="T88" s="28">
        <f t="shared" si="39"/>
        <v>2.0449339050000002</v>
      </c>
      <c r="U88" s="29">
        <f t="shared" si="40"/>
        <v>5.3153560950000003</v>
      </c>
      <c r="V88" s="33">
        <f t="shared" si="41"/>
        <v>477674.59464920999</v>
      </c>
      <c r="W88" s="34">
        <f t="shared" si="42"/>
        <v>212400.83955174001</v>
      </c>
      <c r="X88" s="34">
        <f t="shared" si="43"/>
        <v>246404.31088297503</v>
      </c>
      <c r="Y88" s="35">
        <f t="shared" si="44"/>
        <v>936479.74508392497</v>
      </c>
    </row>
    <row r="89" spans="1:25" ht="15.75" x14ac:dyDescent="0.3">
      <c r="A89" s="20" t="s">
        <v>81</v>
      </c>
      <c r="B89" s="11" t="s">
        <v>27</v>
      </c>
      <c r="C89" s="21">
        <v>3.6017000000000001</v>
      </c>
      <c r="D89" s="22">
        <v>1000</v>
      </c>
      <c r="E89" s="23">
        <f t="shared" si="30"/>
        <v>3.6017000000000002E-3</v>
      </c>
      <c r="F89" s="24">
        <v>70</v>
      </c>
      <c r="G89" s="24">
        <v>70</v>
      </c>
      <c r="H89" s="24">
        <v>70</v>
      </c>
      <c r="I89" s="25">
        <f t="shared" si="31"/>
        <v>210</v>
      </c>
      <c r="J89" s="26">
        <v>150</v>
      </c>
      <c r="K89" s="22">
        <v>200</v>
      </c>
      <c r="L89" s="22">
        <v>250</v>
      </c>
      <c r="M89" s="23">
        <f t="shared" si="32"/>
        <v>600</v>
      </c>
      <c r="N89" s="24">
        <f t="shared" si="33"/>
        <v>10500</v>
      </c>
      <c r="O89" s="22">
        <f t="shared" si="34"/>
        <v>14000</v>
      </c>
      <c r="P89" s="22">
        <f t="shared" si="35"/>
        <v>17500</v>
      </c>
      <c r="Q89" s="25">
        <f t="shared" si="36"/>
        <v>42000</v>
      </c>
      <c r="R89" s="27">
        <f t="shared" si="37"/>
        <v>37.81785</v>
      </c>
      <c r="S89" s="28">
        <f t="shared" si="38"/>
        <v>50.4238</v>
      </c>
      <c r="T89" s="28">
        <f t="shared" si="39"/>
        <v>63.029750000000007</v>
      </c>
      <c r="U89" s="29">
        <f t="shared" si="40"/>
        <v>151.2714</v>
      </c>
      <c r="V89" s="33">
        <f t="shared" si="41"/>
        <v>11047274.7063</v>
      </c>
      <c r="W89" s="34">
        <f t="shared" si="42"/>
        <v>6549648.2296000002</v>
      </c>
      <c r="X89" s="34">
        <f t="shared" si="43"/>
        <v>7594769.7262500012</v>
      </c>
      <c r="Y89" s="35">
        <f t="shared" si="44"/>
        <v>25191692.662149999</v>
      </c>
    </row>
    <row r="90" spans="1:25" ht="15.75" x14ac:dyDescent="0.3">
      <c r="A90" s="20" t="s">
        <v>6</v>
      </c>
      <c r="B90" s="11" t="s">
        <v>3</v>
      </c>
      <c r="C90" s="21">
        <v>1.9035</v>
      </c>
      <c r="D90" s="22">
        <v>1000</v>
      </c>
      <c r="E90" s="23">
        <f t="shared" si="30"/>
        <v>1.9035E-3</v>
      </c>
      <c r="F90" s="24">
        <v>35</v>
      </c>
      <c r="G90" s="22">
        <v>35</v>
      </c>
      <c r="H90" s="22">
        <v>35</v>
      </c>
      <c r="I90" s="25">
        <f t="shared" si="31"/>
        <v>105</v>
      </c>
      <c r="J90" s="26">
        <v>30</v>
      </c>
      <c r="K90" s="22">
        <v>30</v>
      </c>
      <c r="L90" s="22">
        <v>30</v>
      </c>
      <c r="M90" s="23">
        <f t="shared" si="32"/>
        <v>90</v>
      </c>
      <c r="N90" s="24">
        <f t="shared" si="33"/>
        <v>1050</v>
      </c>
      <c r="O90" s="22">
        <f t="shared" si="34"/>
        <v>1050</v>
      </c>
      <c r="P90" s="22">
        <f t="shared" si="35"/>
        <v>1050</v>
      </c>
      <c r="Q90" s="25">
        <f t="shared" si="36"/>
        <v>3150</v>
      </c>
      <c r="R90" s="27">
        <f t="shared" si="37"/>
        <v>1.998675</v>
      </c>
      <c r="S90" s="28">
        <f t="shared" si="38"/>
        <v>1.998675</v>
      </c>
      <c r="T90" s="28">
        <f t="shared" si="39"/>
        <v>1.998675</v>
      </c>
      <c r="U90" s="29">
        <f t="shared" si="40"/>
        <v>5.9960249999999995</v>
      </c>
      <c r="V90" s="33">
        <f t="shared" si="41"/>
        <v>583848.94365000003</v>
      </c>
      <c r="W90" s="34">
        <f t="shared" si="42"/>
        <v>259611.89309999999</v>
      </c>
      <c r="X90" s="34">
        <f t="shared" si="43"/>
        <v>240830.344125</v>
      </c>
      <c r="Y90" s="35">
        <f t="shared" si="44"/>
        <v>1084291.1808750001</v>
      </c>
    </row>
    <row r="91" spans="1:25" ht="16.5" thickBot="1" x14ac:dyDescent="0.35">
      <c r="A91" s="20" t="s">
        <v>14</v>
      </c>
      <c r="B91" s="11" t="s">
        <v>3</v>
      </c>
      <c r="C91" s="21">
        <v>2.4293</v>
      </c>
      <c r="D91" s="22">
        <v>1000</v>
      </c>
      <c r="E91" s="23">
        <f t="shared" si="30"/>
        <v>2.4293000000000001E-3</v>
      </c>
      <c r="F91" s="36">
        <v>70</v>
      </c>
      <c r="G91" s="37">
        <v>70</v>
      </c>
      <c r="H91" s="37">
        <v>70</v>
      </c>
      <c r="I91" s="38">
        <f t="shared" si="31"/>
        <v>210</v>
      </c>
      <c r="J91" s="39">
        <v>28.75</v>
      </c>
      <c r="K91" s="37">
        <v>28.75</v>
      </c>
      <c r="L91" s="37">
        <v>43.75</v>
      </c>
      <c r="M91" s="40">
        <f t="shared" si="32"/>
        <v>101.25</v>
      </c>
      <c r="N91" s="36">
        <f t="shared" si="33"/>
        <v>2012.5</v>
      </c>
      <c r="O91" s="37">
        <f t="shared" si="34"/>
        <v>2012.5</v>
      </c>
      <c r="P91" s="37">
        <f t="shared" si="35"/>
        <v>3062.5</v>
      </c>
      <c r="Q91" s="38">
        <f t="shared" si="36"/>
        <v>7087.5</v>
      </c>
      <c r="R91" s="27">
        <f t="shared" si="37"/>
        <v>4.8889662500000002</v>
      </c>
      <c r="S91" s="28">
        <f t="shared" si="38"/>
        <v>4.8889662500000002</v>
      </c>
      <c r="T91" s="28">
        <f t="shared" si="39"/>
        <v>7.4397312500000004</v>
      </c>
      <c r="U91" s="41">
        <f t="shared" si="40"/>
        <v>17.21766375</v>
      </c>
      <c r="V91" s="42">
        <f t="shared" si="41"/>
        <v>1428155.0430175001</v>
      </c>
      <c r="W91" s="43">
        <f t="shared" si="42"/>
        <v>635037.60414499999</v>
      </c>
      <c r="X91" s="43">
        <f t="shared" si="43"/>
        <v>896450.41696875007</v>
      </c>
      <c r="Y91" s="44">
        <f t="shared" si="44"/>
        <v>2959643.0641312501</v>
      </c>
    </row>
    <row r="92" spans="1:25" ht="18.75" thickBot="1" x14ac:dyDescent="0.4">
      <c r="I92" s="45"/>
      <c r="N92" s="45"/>
      <c r="R92" s="46">
        <f t="shared" ref="R92:Y92" si="45">SUM(R5:R91)</f>
        <v>342.28305397589747</v>
      </c>
      <c r="S92" s="46">
        <f t="shared" si="45"/>
        <v>379.78533483820502</v>
      </c>
      <c r="T92" s="46">
        <f t="shared" si="45"/>
        <v>454.40239972751289</v>
      </c>
      <c r="U92" s="46">
        <f t="shared" si="45"/>
        <v>1176.4707885416153</v>
      </c>
      <c r="V92" s="47">
        <f t="shared" si="45"/>
        <v>99987041.161331221</v>
      </c>
      <c r="W92" s="47">
        <f t="shared" si="45"/>
        <v>49331076.712804131</v>
      </c>
      <c r="X92" s="47">
        <f t="shared" si="45"/>
        <v>54753217.155166663</v>
      </c>
      <c r="Y92" s="47">
        <f t="shared" si="45"/>
        <v>204071335.02930197</v>
      </c>
    </row>
    <row r="93" spans="1:25" ht="43.5" customHeight="1" thickBot="1" x14ac:dyDescent="0.35">
      <c r="A93" s="93" t="s">
        <v>83</v>
      </c>
      <c r="B93" s="93"/>
      <c r="I93" s="45"/>
      <c r="N93" s="45"/>
      <c r="R93" s="48">
        <f>R92/$B$94</f>
        <v>1.9559031655765571</v>
      </c>
      <c r="S93" s="48">
        <f t="shared" ref="S93:T93" si="46">S92/$B$94</f>
        <v>2.1702019133611716</v>
      </c>
      <c r="T93" s="48">
        <f t="shared" si="46"/>
        <v>2.5965851413000736</v>
      </c>
      <c r="U93" s="48">
        <f>AVERAGE(R93:T93)</f>
        <v>2.240896740079267</v>
      </c>
      <c r="V93" s="49">
        <f>V92/$B$94</f>
        <v>571354.52092189272</v>
      </c>
      <c r="W93" s="49">
        <f t="shared" ref="W93:X93" si="47">W92/$B$94</f>
        <v>281891.86693030933</v>
      </c>
      <c r="X93" s="49">
        <f t="shared" si="47"/>
        <v>312875.52660095238</v>
      </c>
      <c r="Y93" s="49">
        <f>SUM(V93:X93)</f>
        <v>1166121.9144531544</v>
      </c>
    </row>
    <row r="94" spans="1:25" ht="30.75" thickBot="1" x14ac:dyDescent="0.35">
      <c r="A94" s="50" t="s">
        <v>102</v>
      </c>
      <c r="B94" s="51">
        <v>175</v>
      </c>
      <c r="I94" s="45"/>
      <c r="N94" s="45"/>
      <c r="V94" s="18"/>
      <c r="Y94" s="52">
        <f>Y93/(V2+W2+X2)</f>
        <v>2.1495136716770435</v>
      </c>
    </row>
    <row r="95" spans="1:25" ht="30.75" thickBot="1" x14ac:dyDescent="0.3">
      <c r="A95" s="50" t="s">
        <v>112</v>
      </c>
      <c r="B95" s="51">
        <v>35</v>
      </c>
    </row>
  </sheetData>
  <sortState ref="A5:Y91">
    <sortCondition ref="A5"/>
  </sortState>
  <mergeCells count="8">
    <mergeCell ref="V3:Y3"/>
    <mergeCell ref="F3:I3"/>
    <mergeCell ref="N3:Q3"/>
    <mergeCell ref="A1:R1"/>
    <mergeCell ref="A93:B93"/>
    <mergeCell ref="J3:M3"/>
    <mergeCell ref="R3:U3"/>
    <mergeCell ref="V1:X1"/>
  </mergeCells>
  <pageMargins left="0.7" right="0.7" top="0.75" bottom="0.75" header="0.3" footer="0.3"/>
  <pageSetup orientation="portrait" horizontalDpi="0" verticalDpi="0" r:id="rId1"/>
  <ignoredErrors>
    <ignoredError sqref="U93 Y92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0001-76C4-4B9F-BA81-17D7388E660E}">
  <dimension ref="A2:B50"/>
  <sheetViews>
    <sheetView tabSelected="1" workbookViewId="0">
      <selection activeCell="B2" sqref="B2"/>
    </sheetView>
  </sheetViews>
  <sheetFormatPr defaultRowHeight="15" x14ac:dyDescent="0.25"/>
  <cols>
    <col min="1" max="1" width="50.7109375" style="3" customWidth="1"/>
    <col min="2" max="2" width="21.7109375" style="3" bestFit="1" customWidth="1"/>
    <col min="3" max="16384" width="9.140625" style="3"/>
  </cols>
  <sheetData>
    <row r="2" spans="1:2" ht="15.75" thickBot="1" x14ac:dyDescent="0.3"/>
    <row r="3" spans="1:2" ht="36" x14ac:dyDescent="0.25">
      <c r="A3" s="60" t="s">
        <v>139</v>
      </c>
      <c r="B3" s="61" t="s">
        <v>85</v>
      </c>
    </row>
    <row r="4" spans="1:2" x14ac:dyDescent="0.25">
      <c r="A4" s="62" t="s">
        <v>103</v>
      </c>
      <c r="B4" s="63">
        <f>SUM(B5:B8)</f>
        <v>248967028.73574841</v>
      </c>
    </row>
    <row r="5" spans="1:2" ht="18.75" x14ac:dyDescent="0.3">
      <c r="A5" s="70" t="s">
        <v>140</v>
      </c>
      <c r="B5" s="71">
        <f>'1'!Y92</f>
        <v>204071335.02930197</v>
      </c>
    </row>
    <row r="6" spans="1:2" ht="30" x14ac:dyDescent="0.25">
      <c r="A6" s="62" t="s">
        <v>104</v>
      </c>
      <c r="B6" s="64">
        <f>B5*10%</f>
        <v>20407133.502930198</v>
      </c>
    </row>
    <row r="7" spans="1:2" x14ac:dyDescent="0.25">
      <c r="A7" s="62" t="s">
        <v>111</v>
      </c>
      <c r="B7" s="64">
        <f>B5*10%</f>
        <v>20407133.502930198</v>
      </c>
    </row>
    <row r="8" spans="1:2" x14ac:dyDescent="0.25">
      <c r="A8" s="62" t="s">
        <v>105</v>
      </c>
      <c r="B8" s="64">
        <f>B5*2%</f>
        <v>4081426.7005860396</v>
      </c>
    </row>
    <row r="9" spans="1:2" x14ac:dyDescent="0.25">
      <c r="A9" s="62"/>
      <c r="B9" s="63"/>
    </row>
    <row r="10" spans="1:2" x14ac:dyDescent="0.25">
      <c r="A10" s="62" t="s">
        <v>107</v>
      </c>
      <c r="B10" s="63">
        <f>B4*10%</f>
        <v>24896702.873574842</v>
      </c>
    </row>
    <row r="11" spans="1:2" x14ac:dyDescent="0.25">
      <c r="A11" s="62" t="s">
        <v>106</v>
      </c>
      <c r="B11" s="63">
        <f>(B4+B10)*5%</f>
        <v>13693186.580466164</v>
      </c>
    </row>
    <row r="12" spans="1:2" x14ac:dyDescent="0.25">
      <c r="A12" s="65" t="s">
        <v>109</v>
      </c>
      <c r="B12" s="63">
        <f>B4+B10+B11</f>
        <v>287556918.18978941</v>
      </c>
    </row>
    <row r="13" spans="1:2" x14ac:dyDescent="0.25">
      <c r="A13" s="62" t="s">
        <v>108</v>
      </c>
      <c r="B13" s="63">
        <f>B12*10%</f>
        <v>28755691.818978943</v>
      </c>
    </row>
    <row r="14" spans="1:2" ht="30.75" x14ac:dyDescent="0.3">
      <c r="A14" s="62" t="s">
        <v>110</v>
      </c>
      <c r="B14" s="66">
        <f>B12+B13</f>
        <v>316312610.00876838</v>
      </c>
    </row>
    <row r="15" spans="1:2" ht="18.75" x14ac:dyDescent="0.3">
      <c r="A15" s="62" t="s">
        <v>113</v>
      </c>
      <c r="B15" s="67">
        <f>B14/('1'!V2+'1'!W2+'1'!X2)</f>
        <v>583.05934509132339</v>
      </c>
    </row>
    <row r="16" spans="1:2" ht="19.5" thickBot="1" x14ac:dyDescent="0.35">
      <c r="A16" s="68" t="s">
        <v>114</v>
      </c>
      <c r="B16" s="69">
        <f>B15/'1'!B94</f>
        <v>3.3317676862361338</v>
      </c>
    </row>
    <row r="18" spans="1:2" x14ac:dyDescent="0.25">
      <c r="B18" s="56">
        <f>(B14-'1'!Y92)/'1'!Y92</f>
        <v>0.55001000000000011</v>
      </c>
    </row>
    <row r="19" spans="1:2" ht="15.75" thickBot="1" x14ac:dyDescent="0.3"/>
    <row r="20" spans="1:2" ht="36" x14ac:dyDescent="0.25">
      <c r="A20" s="60" t="s">
        <v>137</v>
      </c>
      <c r="B20" s="61" t="s">
        <v>85</v>
      </c>
    </row>
    <row r="21" spans="1:2" x14ac:dyDescent="0.25">
      <c r="A21" s="62" t="s">
        <v>103</v>
      </c>
      <c r="B21" s="63">
        <f>SUM(B22:B25)</f>
        <v>121984190.2168241</v>
      </c>
    </row>
    <row r="22" spans="1:2" ht="18.75" x14ac:dyDescent="0.3">
      <c r="A22" s="70" t="s">
        <v>140</v>
      </c>
      <c r="B22" s="71">
        <f>'1'!V92</f>
        <v>99987041.161331221</v>
      </c>
    </row>
    <row r="23" spans="1:2" ht="30" x14ac:dyDescent="0.25">
      <c r="A23" s="62" t="s">
        <v>104</v>
      </c>
      <c r="B23" s="64">
        <f>B22*10%</f>
        <v>9998704.1161331218</v>
      </c>
    </row>
    <row r="24" spans="1:2" x14ac:dyDescent="0.25">
      <c r="A24" s="62" t="s">
        <v>111</v>
      </c>
      <c r="B24" s="64">
        <f>B22*10%</f>
        <v>9998704.1161331218</v>
      </c>
    </row>
    <row r="25" spans="1:2" x14ac:dyDescent="0.25">
      <c r="A25" s="62" t="s">
        <v>105</v>
      </c>
      <c r="B25" s="64">
        <f>B22*2%</f>
        <v>1999740.8232266244</v>
      </c>
    </row>
    <row r="26" spans="1:2" x14ac:dyDescent="0.25">
      <c r="A26" s="62"/>
      <c r="B26" s="63"/>
    </row>
    <row r="27" spans="1:2" x14ac:dyDescent="0.25">
      <c r="A27" s="62" t="s">
        <v>107</v>
      </c>
      <c r="B27" s="63">
        <f>B21*10%</f>
        <v>12198419.021682411</v>
      </c>
    </row>
    <row r="28" spans="1:2" x14ac:dyDescent="0.25">
      <c r="A28" s="62" t="s">
        <v>106</v>
      </c>
      <c r="B28" s="63">
        <f>(B21+B27)*5%</f>
        <v>6709130.4619253259</v>
      </c>
    </row>
    <row r="29" spans="1:2" x14ac:dyDescent="0.25">
      <c r="A29" s="65" t="s">
        <v>109</v>
      </c>
      <c r="B29" s="63">
        <f>B21+B27+B28</f>
        <v>140891739.70043182</v>
      </c>
    </row>
    <row r="30" spans="1:2" x14ac:dyDescent="0.25">
      <c r="A30" s="62" t="s">
        <v>108</v>
      </c>
      <c r="B30" s="63">
        <f>B29*10%</f>
        <v>14089173.970043182</v>
      </c>
    </row>
    <row r="31" spans="1:2" ht="30.75" x14ac:dyDescent="0.3">
      <c r="A31" s="62" t="s">
        <v>110</v>
      </c>
      <c r="B31" s="66">
        <f>B29+B30</f>
        <v>154980913.67047501</v>
      </c>
    </row>
    <row r="32" spans="1:2" ht="18.75" x14ac:dyDescent="0.3">
      <c r="A32" s="62" t="s">
        <v>113</v>
      </c>
      <c r="B32" s="67">
        <f>B31/('1'!V2)</f>
        <v>530.54215649318087</v>
      </c>
    </row>
    <row r="33" spans="1:2" ht="19.5" thickBot="1" x14ac:dyDescent="0.35">
      <c r="A33" s="68" t="s">
        <v>114</v>
      </c>
      <c r="B33" s="69">
        <f>B32/'1'!B94</f>
        <v>3.0316694656753191</v>
      </c>
    </row>
    <row r="36" spans="1:2" ht="15.75" thickBot="1" x14ac:dyDescent="0.3"/>
    <row r="37" spans="1:2" ht="54" x14ac:dyDescent="0.25">
      <c r="A37" s="60" t="s">
        <v>138</v>
      </c>
      <c r="B37" s="61" t="s">
        <v>85</v>
      </c>
    </row>
    <row r="38" spans="1:2" x14ac:dyDescent="0.25">
      <c r="A38" s="62" t="s">
        <v>103</v>
      </c>
      <c r="B38" s="63">
        <f>SUM(B39:B42)</f>
        <v>182168103.80644512</v>
      </c>
    </row>
    <row r="39" spans="1:2" ht="18.75" x14ac:dyDescent="0.3">
      <c r="A39" s="70" t="s">
        <v>140</v>
      </c>
      <c r="B39" s="71">
        <f>'1'!V92+'1'!W92</f>
        <v>149318117.87413535</v>
      </c>
    </row>
    <row r="40" spans="1:2" ht="30" x14ac:dyDescent="0.25">
      <c r="A40" s="62" t="s">
        <v>104</v>
      </c>
      <c r="B40" s="64">
        <f>B39*10%</f>
        <v>14931811.787413536</v>
      </c>
    </row>
    <row r="41" spans="1:2" x14ac:dyDescent="0.25">
      <c r="A41" s="62" t="s">
        <v>111</v>
      </c>
      <c r="B41" s="64">
        <f>B39*10%</f>
        <v>14931811.787413536</v>
      </c>
    </row>
    <row r="42" spans="1:2" x14ac:dyDescent="0.25">
      <c r="A42" s="62" t="s">
        <v>105</v>
      </c>
      <c r="B42" s="64">
        <f>B39*2%</f>
        <v>2986362.3574827071</v>
      </c>
    </row>
    <row r="43" spans="1:2" x14ac:dyDescent="0.25">
      <c r="A43" s="62"/>
      <c r="B43" s="63"/>
    </row>
    <row r="44" spans="1:2" x14ac:dyDescent="0.25">
      <c r="A44" s="62" t="s">
        <v>107</v>
      </c>
      <c r="B44" s="63">
        <f>B38*10%</f>
        <v>18216810.380644511</v>
      </c>
    </row>
    <row r="45" spans="1:2" x14ac:dyDescent="0.25">
      <c r="A45" s="62" t="s">
        <v>106</v>
      </c>
      <c r="B45" s="63">
        <f>(B38+B44)*5%</f>
        <v>10019245.709354481</v>
      </c>
    </row>
    <row r="46" spans="1:2" x14ac:dyDescent="0.25">
      <c r="A46" s="65" t="s">
        <v>109</v>
      </c>
      <c r="B46" s="63">
        <f>B38+B44+B45</f>
        <v>210404159.89644411</v>
      </c>
    </row>
    <row r="47" spans="1:2" x14ac:dyDescent="0.25">
      <c r="A47" s="62" t="s">
        <v>108</v>
      </c>
      <c r="B47" s="63">
        <f>B46*10%</f>
        <v>21040415.989644412</v>
      </c>
    </row>
    <row r="48" spans="1:2" ht="30.75" x14ac:dyDescent="0.3">
      <c r="A48" s="62" t="s">
        <v>110</v>
      </c>
      <c r="B48" s="66">
        <f>B46+B47</f>
        <v>231444575.88608852</v>
      </c>
    </row>
    <row r="49" spans="1:2" ht="18.75" x14ac:dyDescent="0.3">
      <c r="A49" s="62" t="s">
        <v>113</v>
      </c>
      <c r="B49" s="67">
        <f>B48/('1'!V2+'1'!W2)</f>
        <v>548.43386622612854</v>
      </c>
    </row>
    <row r="50" spans="1:2" ht="19.5" thickBot="1" x14ac:dyDescent="0.35">
      <c r="A50" s="68" t="s">
        <v>114</v>
      </c>
      <c r="B50" s="69">
        <f>B49/'1'!B94</f>
        <v>3.133907807006449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68BC4-8DB7-4A04-B657-6CFC411AD608}">
  <dimension ref="A2:B50"/>
  <sheetViews>
    <sheetView workbookViewId="0">
      <selection activeCell="B11" sqref="B11"/>
    </sheetView>
  </sheetViews>
  <sheetFormatPr defaultRowHeight="15" x14ac:dyDescent="0.25"/>
  <cols>
    <col min="1" max="1" width="50.7109375" style="3" customWidth="1"/>
    <col min="2" max="2" width="21.7109375" style="3" bestFit="1" customWidth="1"/>
    <col min="3" max="16384" width="9.140625" style="3"/>
  </cols>
  <sheetData>
    <row r="2" spans="1:2" ht="15.75" thickBot="1" x14ac:dyDescent="0.3"/>
    <row r="3" spans="1:2" ht="36" x14ac:dyDescent="0.25">
      <c r="A3" s="60" t="s">
        <v>139</v>
      </c>
      <c r="B3" s="61" t="s">
        <v>85</v>
      </c>
    </row>
    <row r="4" spans="1:2" x14ac:dyDescent="0.25">
      <c r="A4" s="62" t="s">
        <v>103</v>
      </c>
      <c r="B4" s="63">
        <f>SUM(B5:B8)</f>
        <v>248967028.73574841</v>
      </c>
    </row>
    <row r="5" spans="1:2" ht="18.75" x14ac:dyDescent="0.3">
      <c r="A5" s="70" t="s">
        <v>140</v>
      </c>
      <c r="B5" s="71">
        <f>'1'!Y92</f>
        <v>204071335.02930197</v>
      </c>
    </row>
    <row r="6" spans="1:2" ht="30" x14ac:dyDescent="0.25">
      <c r="A6" s="62" t="s">
        <v>104</v>
      </c>
      <c r="B6" s="64">
        <f>B5*10%</f>
        <v>20407133.502930198</v>
      </c>
    </row>
    <row r="7" spans="1:2" x14ac:dyDescent="0.25">
      <c r="A7" s="62" t="s">
        <v>111</v>
      </c>
      <c r="B7" s="64">
        <f>B5*10%</f>
        <v>20407133.502930198</v>
      </c>
    </row>
    <row r="8" spans="1:2" x14ac:dyDescent="0.25">
      <c r="A8" s="62" t="s">
        <v>105</v>
      </c>
      <c r="B8" s="64">
        <f>B5*2%</f>
        <v>4081426.7005860396</v>
      </c>
    </row>
    <row r="9" spans="1:2" x14ac:dyDescent="0.25">
      <c r="A9" s="62"/>
      <c r="B9" s="63"/>
    </row>
    <row r="10" spans="1:2" x14ac:dyDescent="0.25">
      <c r="A10" s="62" t="s">
        <v>107</v>
      </c>
      <c r="B10" s="63">
        <f>B4*15%</f>
        <v>37345054.310362257</v>
      </c>
    </row>
    <row r="11" spans="1:2" x14ac:dyDescent="0.25">
      <c r="A11" s="62" t="s">
        <v>106</v>
      </c>
      <c r="B11" s="63">
        <f>(B4+B10)*5%</f>
        <v>14315604.152305536</v>
      </c>
    </row>
    <row r="12" spans="1:2" x14ac:dyDescent="0.25">
      <c r="A12" s="65" t="s">
        <v>109</v>
      </c>
      <c r="B12" s="63">
        <f>B4+B10+B11</f>
        <v>300627687.19841623</v>
      </c>
    </row>
    <row r="13" spans="1:2" x14ac:dyDescent="0.25">
      <c r="A13" s="62" t="s">
        <v>108</v>
      </c>
      <c r="B13" s="63">
        <f>B12*25%</f>
        <v>75156921.799604058</v>
      </c>
    </row>
    <row r="14" spans="1:2" ht="30.75" x14ac:dyDescent="0.3">
      <c r="A14" s="62" t="s">
        <v>110</v>
      </c>
      <c r="B14" s="66">
        <f>B12+B13</f>
        <v>375784608.99802029</v>
      </c>
    </row>
    <row r="15" spans="1:2" ht="18.75" x14ac:dyDescent="0.3">
      <c r="A15" s="62" t="s">
        <v>113</v>
      </c>
      <c r="B15" s="67">
        <f>B14/('1'!V2+'1'!W2+'1'!X2)</f>
        <v>692.68413931303917</v>
      </c>
    </row>
    <row r="16" spans="1:2" ht="19.5" thickBot="1" x14ac:dyDescent="0.35">
      <c r="A16" s="68" t="s">
        <v>114</v>
      </c>
      <c r="B16" s="69">
        <f>B15/'1'!B94</f>
        <v>3.9581950817887952</v>
      </c>
    </row>
    <row r="18" spans="1:2" x14ac:dyDescent="0.25">
      <c r="B18" s="56">
        <f>(B14-'1'!Y92)/'1'!Y92</f>
        <v>0.84143750000000017</v>
      </c>
    </row>
    <row r="19" spans="1:2" ht="15.75" thickBot="1" x14ac:dyDescent="0.3"/>
    <row r="20" spans="1:2" ht="36" x14ac:dyDescent="0.25">
      <c r="A20" s="60" t="s">
        <v>137</v>
      </c>
      <c r="B20" s="61" t="s">
        <v>85</v>
      </c>
    </row>
    <row r="21" spans="1:2" x14ac:dyDescent="0.25">
      <c r="A21" s="62" t="s">
        <v>103</v>
      </c>
      <c r="B21" s="63">
        <f>SUM(B22:B25)</f>
        <v>121984190.2168241</v>
      </c>
    </row>
    <row r="22" spans="1:2" ht="18.75" x14ac:dyDescent="0.3">
      <c r="A22" s="70" t="s">
        <v>140</v>
      </c>
      <c r="B22" s="71">
        <f>'1'!V92</f>
        <v>99987041.161331221</v>
      </c>
    </row>
    <row r="23" spans="1:2" ht="30" x14ac:dyDescent="0.25">
      <c r="A23" s="62" t="s">
        <v>104</v>
      </c>
      <c r="B23" s="64">
        <f>B22*10%</f>
        <v>9998704.1161331218</v>
      </c>
    </row>
    <row r="24" spans="1:2" x14ac:dyDescent="0.25">
      <c r="A24" s="62" t="s">
        <v>111</v>
      </c>
      <c r="B24" s="64">
        <f>B22*10%</f>
        <v>9998704.1161331218</v>
      </c>
    </row>
    <row r="25" spans="1:2" x14ac:dyDescent="0.25">
      <c r="A25" s="62" t="s">
        <v>105</v>
      </c>
      <c r="B25" s="64">
        <f>B22*2%</f>
        <v>1999740.8232266244</v>
      </c>
    </row>
    <row r="26" spans="1:2" x14ac:dyDescent="0.25">
      <c r="A26" s="62"/>
      <c r="B26" s="63"/>
    </row>
    <row r="27" spans="1:2" x14ac:dyDescent="0.25">
      <c r="A27" s="62" t="s">
        <v>107</v>
      </c>
      <c r="B27" s="63">
        <f>B21*15%</f>
        <v>18297628.532523613</v>
      </c>
    </row>
    <row r="28" spans="1:2" x14ac:dyDescent="0.25">
      <c r="A28" s="62" t="s">
        <v>106</v>
      </c>
      <c r="B28" s="63">
        <f>(B21+B27)*5%</f>
        <v>7014090.937467386</v>
      </c>
    </row>
    <row r="29" spans="1:2" x14ac:dyDescent="0.25">
      <c r="A29" s="65" t="s">
        <v>109</v>
      </c>
      <c r="B29" s="63">
        <f>B21+B27+B28</f>
        <v>147295909.68681511</v>
      </c>
    </row>
    <row r="30" spans="1:2" x14ac:dyDescent="0.25">
      <c r="A30" s="62" t="s">
        <v>108</v>
      </c>
      <c r="B30" s="63">
        <f>B29*25%</f>
        <v>36823977.421703778</v>
      </c>
    </row>
    <row r="31" spans="1:2" ht="30.75" x14ac:dyDescent="0.3">
      <c r="A31" s="62" t="s">
        <v>110</v>
      </c>
      <c r="B31" s="66">
        <f>B29+B30</f>
        <v>184119887.1085189</v>
      </c>
    </row>
    <row r="32" spans="1:2" ht="18.75" x14ac:dyDescent="0.3">
      <c r="A32" s="62" t="s">
        <v>113</v>
      </c>
      <c r="B32" s="67">
        <f>B31/('1'!V2)</f>
        <v>630.29285120574184</v>
      </c>
    </row>
    <row r="33" spans="1:2" ht="19.5" thickBot="1" x14ac:dyDescent="0.35">
      <c r="A33" s="68" t="s">
        <v>114</v>
      </c>
      <c r="B33" s="69">
        <f>B32/'1'!B94</f>
        <v>3.601673435461382</v>
      </c>
    </row>
    <row r="36" spans="1:2" ht="15.75" thickBot="1" x14ac:dyDescent="0.3"/>
    <row r="37" spans="1:2" ht="54" x14ac:dyDescent="0.25">
      <c r="A37" s="60" t="s">
        <v>138</v>
      </c>
      <c r="B37" s="61" t="s">
        <v>85</v>
      </c>
    </row>
    <row r="38" spans="1:2" x14ac:dyDescent="0.25">
      <c r="A38" s="62" t="s">
        <v>103</v>
      </c>
      <c r="B38" s="63">
        <f>SUM(B39:B42)</f>
        <v>182168103.80644512</v>
      </c>
    </row>
    <row r="39" spans="1:2" ht="18.75" x14ac:dyDescent="0.3">
      <c r="A39" s="70" t="s">
        <v>140</v>
      </c>
      <c r="B39" s="71">
        <f>'1'!V92+'1'!W92</f>
        <v>149318117.87413535</v>
      </c>
    </row>
    <row r="40" spans="1:2" ht="30" x14ac:dyDescent="0.25">
      <c r="A40" s="62" t="s">
        <v>104</v>
      </c>
      <c r="B40" s="64">
        <f>B39*10%</f>
        <v>14931811.787413536</v>
      </c>
    </row>
    <row r="41" spans="1:2" x14ac:dyDescent="0.25">
      <c r="A41" s="62" t="s">
        <v>111</v>
      </c>
      <c r="B41" s="64">
        <f>B39*10%</f>
        <v>14931811.787413536</v>
      </c>
    </row>
    <row r="42" spans="1:2" x14ac:dyDescent="0.25">
      <c r="A42" s="62" t="s">
        <v>105</v>
      </c>
      <c r="B42" s="64">
        <f>B39*2%</f>
        <v>2986362.3574827071</v>
      </c>
    </row>
    <row r="43" spans="1:2" x14ac:dyDescent="0.25">
      <c r="A43" s="62"/>
      <c r="B43" s="63"/>
    </row>
    <row r="44" spans="1:2" x14ac:dyDescent="0.25">
      <c r="A44" s="62" t="s">
        <v>107</v>
      </c>
      <c r="B44" s="63">
        <f>B38*15%</f>
        <v>27325215.570966769</v>
      </c>
    </row>
    <row r="45" spans="1:2" x14ac:dyDescent="0.25">
      <c r="A45" s="62" t="s">
        <v>106</v>
      </c>
      <c r="B45" s="63">
        <f>(B38+B44)*5%</f>
        <v>10474665.968870595</v>
      </c>
    </row>
    <row r="46" spans="1:2" x14ac:dyDescent="0.25">
      <c r="A46" s="65" t="s">
        <v>109</v>
      </c>
      <c r="B46" s="63">
        <f>B38+B44+B45</f>
        <v>219967985.34628248</v>
      </c>
    </row>
    <row r="47" spans="1:2" x14ac:dyDescent="0.25">
      <c r="A47" s="62" t="s">
        <v>108</v>
      </c>
      <c r="B47" s="63">
        <f>B46*25%</f>
        <v>54991996.336570621</v>
      </c>
    </row>
    <row r="48" spans="1:2" ht="30.75" x14ac:dyDescent="0.3">
      <c r="A48" s="62" t="s">
        <v>110</v>
      </c>
      <c r="B48" s="66">
        <f>B46+B47</f>
        <v>274959981.6828531</v>
      </c>
    </row>
    <row r="49" spans="1:2" ht="18.75" x14ac:dyDescent="0.3">
      <c r="A49" s="62" t="s">
        <v>113</v>
      </c>
      <c r="B49" s="67">
        <f>B48/('1'!V2+'1'!W2)</f>
        <v>651.54849809922302</v>
      </c>
    </row>
    <row r="50" spans="1:2" ht="19.5" thickBot="1" x14ac:dyDescent="0.35">
      <c r="A50" s="68" t="s">
        <v>114</v>
      </c>
      <c r="B50" s="69">
        <f>B49/'1'!B94</f>
        <v>3.7231342748527032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7846C-A493-4607-AD43-EE67556B37AF}">
  <dimension ref="A3:E164"/>
  <sheetViews>
    <sheetView topLeftCell="A38" workbookViewId="0">
      <selection activeCell="H27" sqref="H27"/>
    </sheetView>
  </sheetViews>
  <sheetFormatPr defaultRowHeight="15" x14ac:dyDescent="0.3"/>
  <cols>
    <col min="1" max="1" width="22.5703125" style="73" bestFit="1" customWidth="1"/>
    <col min="2" max="2" width="10" style="73" bestFit="1" customWidth="1"/>
    <col min="3" max="16384" width="9.140625" style="73"/>
  </cols>
  <sheetData>
    <row r="3" spans="1:5" x14ac:dyDescent="0.3">
      <c r="A3" s="72" t="s">
        <v>36</v>
      </c>
      <c r="B3" s="72">
        <v>10</v>
      </c>
      <c r="C3" s="72">
        <v>10</v>
      </c>
      <c r="D3" s="72">
        <v>10</v>
      </c>
    </row>
    <row r="4" spans="1:5" x14ac:dyDescent="0.3">
      <c r="A4" s="74" t="s">
        <v>36</v>
      </c>
      <c r="B4" s="74">
        <v>10</v>
      </c>
      <c r="C4" s="74">
        <v>10</v>
      </c>
      <c r="D4" s="74">
        <v>10</v>
      </c>
    </row>
    <row r="5" spans="1:5" x14ac:dyDescent="0.3">
      <c r="A5" s="75" t="s">
        <v>36</v>
      </c>
      <c r="B5" s="75">
        <v>10</v>
      </c>
      <c r="C5" s="75">
        <v>10</v>
      </c>
      <c r="D5" s="75">
        <v>10</v>
      </c>
    </row>
    <row r="6" spans="1:5" x14ac:dyDescent="0.3">
      <c r="A6" s="76" t="s">
        <v>36</v>
      </c>
      <c r="B6" s="76">
        <v>5</v>
      </c>
      <c r="C6" s="76">
        <v>10</v>
      </c>
      <c r="D6" s="76">
        <v>15</v>
      </c>
    </row>
    <row r="7" spans="1:5" s="78" customFormat="1" x14ac:dyDescent="0.3">
      <c r="A7" s="77">
        <f>COUNT(B3:B6)</f>
        <v>4</v>
      </c>
      <c r="B7" s="77">
        <f>AVERAGE(B3:B6)</f>
        <v>8.75</v>
      </c>
      <c r="C7" s="77">
        <f t="shared" ref="C7:D7" si="0">AVERAGE(C3:C6)</f>
        <v>10</v>
      </c>
      <c r="D7" s="77">
        <f t="shared" si="0"/>
        <v>11.25</v>
      </c>
      <c r="E7" s="78">
        <f>17.5*A7</f>
        <v>70</v>
      </c>
    </row>
    <row r="8" spans="1:5" x14ac:dyDescent="0.3">
      <c r="A8" s="79" t="s">
        <v>45</v>
      </c>
      <c r="B8" s="79">
        <v>100</v>
      </c>
      <c r="C8" s="79">
        <v>100</v>
      </c>
      <c r="D8" s="79">
        <v>100</v>
      </c>
    </row>
    <row r="9" spans="1:5" x14ac:dyDescent="0.3">
      <c r="A9" s="74" t="s">
        <v>45</v>
      </c>
      <c r="B9" s="74">
        <v>30</v>
      </c>
      <c r="C9" s="74">
        <v>50</v>
      </c>
      <c r="D9" s="74">
        <v>50</v>
      </c>
    </row>
    <row r="10" spans="1:5" x14ac:dyDescent="0.3">
      <c r="A10" s="76" t="s">
        <v>45</v>
      </c>
      <c r="B10" s="76">
        <v>100</v>
      </c>
      <c r="C10" s="76">
        <v>100</v>
      </c>
      <c r="D10" s="76">
        <v>100</v>
      </c>
    </row>
    <row r="11" spans="1:5" x14ac:dyDescent="0.3">
      <c r="A11" s="80" t="s">
        <v>45</v>
      </c>
      <c r="B11" s="80">
        <v>30</v>
      </c>
      <c r="C11" s="80">
        <v>50</v>
      </c>
      <c r="D11" s="80">
        <v>50</v>
      </c>
    </row>
    <row r="12" spans="1:5" s="78" customFormat="1" x14ac:dyDescent="0.3">
      <c r="A12" s="77">
        <f>COUNT(B8:B11)</f>
        <v>4</v>
      </c>
      <c r="B12" s="77">
        <f>AVERAGE(B8:B11)</f>
        <v>65</v>
      </c>
      <c r="C12" s="77">
        <f t="shared" ref="C12:D12" si="1">AVERAGE(C8:C11)</f>
        <v>75</v>
      </c>
      <c r="D12" s="77">
        <f t="shared" si="1"/>
        <v>75</v>
      </c>
      <c r="E12" s="78">
        <f>17.5*A12</f>
        <v>70</v>
      </c>
    </row>
    <row r="13" spans="1:5" x14ac:dyDescent="0.3">
      <c r="A13" s="79" t="s">
        <v>115</v>
      </c>
      <c r="B13" s="79">
        <v>15</v>
      </c>
      <c r="C13" s="79">
        <v>15</v>
      </c>
      <c r="D13" s="79">
        <v>20</v>
      </c>
    </row>
    <row r="14" spans="1:5" s="78" customFormat="1" x14ac:dyDescent="0.3">
      <c r="A14" s="77"/>
      <c r="B14" s="77"/>
      <c r="C14" s="77"/>
      <c r="D14" s="77"/>
      <c r="E14" s="78">
        <v>18</v>
      </c>
    </row>
    <row r="15" spans="1:5" x14ac:dyDescent="0.3">
      <c r="A15" s="72" t="s">
        <v>130</v>
      </c>
      <c r="B15" s="72">
        <v>1</v>
      </c>
      <c r="C15" s="72">
        <v>1</v>
      </c>
      <c r="D15" s="72">
        <v>2</v>
      </c>
    </row>
    <row r="16" spans="1:5" s="78" customFormat="1" x14ac:dyDescent="0.3">
      <c r="A16" s="77"/>
      <c r="B16" s="77"/>
      <c r="C16" s="77"/>
      <c r="D16" s="77"/>
      <c r="E16" s="78">
        <v>18</v>
      </c>
    </row>
    <row r="17" spans="1:5" x14ac:dyDescent="0.3">
      <c r="A17" s="79" t="s">
        <v>2</v>
      </c>
      <c r="B17" s="79">
        <v>50</v>
      </c>
      <c r="C17" s="79">
        <v>60</v>
      </c>
      <c r="D17" s="79">
        <v>70</v>
      </c>
    </row>
    <row r="18" spans="1:5" x14ac:dyDescent="0.3">
      <c r="A18" s="81" t="s">
        <v>2</v>
      </c>
      <c r="B18" s="81">
        <v>15</v>
      </c>
      <c r="C18" s="81">
        <v>15</v>
      </c>
      <c r="D18" s="81">
        <v>20</v>
      </c>
    </row>
    <row r="19" spans="1:5" x14ac:dyDescent="0.3">
      <c r="A19" s="82" t="s">
        <v>2</v>
      </c>
      <c r="B19" s="82">
        <v>30</v>
      </c>
      <c r="C19" s="82">
        <v>35</v>
      </c>
      <c r="D19" s="82">
        <v>35</v>
      </c>
    </row>
    <row r="20" spans="1:5" s="78" customFormat="1" x14ac:dyDescent="0.3">
      <c r="A20" s="77">
        <f>COUNT(B17:B19)</f>
        <v>3</v>
      </c>
      <c r="B20" s="83">
        <f>AVERAGE(B17:B19)</f>
        <v>31.666666666666668</v>
      </c>
      <c r="C20" s="83">
        <f t="shared" ref="C20:D20" si="2">AVERAGE(C17:C19)</f>
        <v>36.666666666666664</v>
      </c>
      <c r="D20" s="83">
        <f t="shared" si="2"/>
        <v>41.666666666666664</v>
      </c>
      <c r="E20" s="78">
        <v>53</v>
      </c>
    </row>
    <row r="21" spans="1:5" x14ac:dyDescent="0.3">
      <c r="A21" s="72" t="s">
        <v>116</v>
      </c>
      <c r="B21" s="72">
        <v>100</v>
      </c>
      <c r="C21" s="72">
        <v>120</v>
      </c>
      <c r="D21" s="72">
        <v>150</v>
      </c>
    </row>
    <row r="22" spans="1:5" s="78" customFormat="1" x14ac:dyDescent="0.3">
      <c r="A22" s="77"/>
      <c r="B22" s="77"/>
      <c r="C22" s="77"/>
      <c r="D22" s="77"/>
      <c r="E22" s="78">
        <v>18</v>
      </c>
    </row>
    <row r="23" spans="1:5" x14ac:dyDescent="0.3">
      <c r="A23" s="79" t="s">
        <v>141</v>
      </c>
      <c r="B23" s="79">
        <v>20</v>
      </c>
      <c r="C23" s="79">
        <v>25</v>
      </c>
      <c r="D23" s="79">
        <v>30</v>
      </c>
    </row>
    <row r="24" spans="1:5" s="78" customFormat="1" x14ac:dyDescent="0.3">
      <c r="A24" s="77"/>
      <c r="B24" s="77"/>
      <c r="C24" s="77"/>
      <c r="D24" s="77"/>
      <c r="E24" s="78">
        <v>18</v>
      </c>
    </row>
    <row r="25" spans="1:5" x14ac:dyDescent="0.3">
      <c r="A25" s="75" t="s">
        <v>142</v>
      </c>
      <c r="B25" s="75">
        <v>100</v>
      </c>
      <c r="C25" s="75">
        <v>120</v>
      </c>
      <c r="D25" s="75">
        <v>150</v>
      </c>
    </row>
    <row r="26" spans="1:5" s="78" customFormat="1" x14ac:dyDescent="0.3">
      <c r="A26" s="77"/>
      <c r="B26" s="77"/>
      <c r="C26" s="77"/>
      <c r="D26" s="77"/>
      <c r="E26" s="78">
        <v>18</v>
      </c>
    </row>
    <row r="27" spans="1:5" x14ac:dyDescent="0.3">
      <c r="A27" s="84" t="s">
        <v>131</v>
      </c>
      <c r="B27" s="84">
        <v>1</v>
      </c>
      <c r="C27" s="84">
        <v>1</v>
      </c>
      <c r="D27" s="84">
        <v>1</v>
      </c>
    </row>
    <row r="28" spans="1:5" x14ac:dyDescent="0.3">
      <c r="A28" s="85" t="s">
        <v>131</v>
      </c>
      <c r="B28" s="85">
        <v>1</v>
      </c>
      <c r="C28" s="85">
        <v>1</v>
      </c>
      <c r="D28" s="85">
        <v>1</v>
      </c>
    </row>
    <row r="29" spans="1:5" s="78" customFormat="1" x14ac:dyDescent="0.3">
      <c r="A29" s="77"/>
      <c r="B29" s="77"/>
      <c r="C29" s="77"/>
      <c r="D29" s="77"/>
      <c r="E29" s="78">
        <v>35</v>
      </c>
    </row>
    <row r="30" spans="1:5" x14ac:dyDescent="0.3">
      <c r="A30" s="72" t="s">
        <v>46</v>
      </c>
      <c r="B30" s="72">
        <v>30</v>
      </c>
      <c r="C30" s="72">
        <v>30</v>
      </c>
      <c r="D30" s="72">
        <v>30</v>
      </c>
    </row>
    <row r="31" spans="1:5" x14ac:dyDescent="0.3">
      <c r="A31" s="74" t="s">
        <v>46</v>
      </c>
      <c r="B31" s="74">
        <v>30</v>
      </c>
      <c r="C31" s="74">
        <v>30</v>
      </c>
      <c r="D31" s="74">
        <v>30</v>
      </c>
    </row>
    <row r="32" spans="1:5" x14ac:dyDescent="0.3">
      <c r="A32" s="80" t="s">
        <v>46</v>
      </c>
      <c r="B32" s="80">
        <v>30</v>
      </c>
      <c r="C32" s="80">
        <v>30</v>
      </c>
      <c r="D32" s="80">
        <v>30</v>
      </c>
    </row>
    <row r="33" spans="1:5" x14ac:dyDescent="0.3">
      <c r="A33" s="85" t="s">
        <v>46</v>
      </c>
      <c r="B33" s="85">
        <v>30</v>
      </c>
      <c r="C33" s="85">
        <v>30</v>
      </c>
      <c r="D33" s="85">
        <v>40</v>
      </c>
    </row>
    <row r="34" spans="1:5" s="78" customFormat="1" x14ac:dyDescent="0.3">
      <c r="A34" s="77"/>
      <c r="B34" s="77"/>
      <c r="C34" s="77"/>
      <c r="D34" s="77"/>
      <c r="E34" s="78">
        <v>70</v>
      </c>
    </row>
    <row r="35" spans="1:5" x14ac:dyDescent="0.3">
      <c r="A35" s="72" t="s">
        <v>143</v>
      </c>
      <c r="B35" s="72">
        <v>2</v>
      </c>
      <c r="C35" s="72">
        <v>4</v>
      </c>
      <c r="D35" s="72">
        <v>5</v>
      </c>
    </row>
    <row r="36" spans="1:5" x14ac:dyDescent="0.3">
      <c r="A36" s="74" t="s">
        <v>143</v>
      </c>
      <c r="B36" s="74">
        <v>4</v>
      </c>
      <c r="C36" s="74">
        <v>8</v>
      </c>
      <c r="D36" s="74">
        <v>10</v>
      </c>
    </row>
    <row r="37" spans="1:5" x14ac:dyDescent="0.3">
      <c r="A37" s="75" t="s">
        <v>143</v>
      </c>
      <c r="B37" s="75">
        <v>7</v>
      </c>
      <c r="C37" s="75">
        <v>9</v>
      </c>
      <c r="D37" s="75">
        <v>10</v>
      </c>
    </row>
    <row r="38" spans="1:5" x14ac:dyDescent="0.3">
      <c r="A38" s="84" t="s">
        <v>143</v>
      </c>
      <c r="B38" s="84">
        <v>4</v>
      </c>
      <c r="C38" s="84">
        <v>6</v>
      </c>
      <c r="D38" s="84">
        <v>7</v>
      </c>
    </row>
    <row r="39" spans="1:5" x14ac:dyDescent="0.3">
      <c r="A39" s="76" t="s">
        <v>143</v>
      </c>
      <c r="B39" s="76">
        <v>2</v>
      </c>
      <c r="C39" s="76">
        <v>2</v>
      </c>
      <c r="D39" s="76">
        <v>2</v>
      </c>
    </row>
    <row r="40" spans="1:5" x14ac:dyDescent="0.3">
      <c r="A40" s="80" t="s">
        <v>143</v>
      </c>
      <c r="B40" s="80">
        <v>2</v>
      </c>
      <c r="C40" s="80">
        <v>4</v>
      </c>
      <c r="D40" s="80">
        <v>5</v>
      </c>
    </row>
    <row r="41" spans="1:5" x14ac:dyDescent="0.3">
      <c r="A41" s="82" t="s">
        <v>143</v>
      </c>
      <c r="B41" s="82">
        <v>2</v>
      </c>
      <c r="C41" s="82">
        <v>2</v>
      </c>
      <c r="D41" s="82">
        <v>2</v>
      </c>
    </row>
    <row r="42" spans="1:5" x14ac:dyDescent="0.3">
      <c r="A42" s="85" t="s">
        <v>143</v>
      </c>
      <c r="B42" s="85">
        <v>2</v>
      </c>
      <c r="C42" s="85">
        <v>2</v>
      </c>
      <c r="D42" s="85">
        <v>2</v>
      </c>
    </row>
    <row r="43" spans="1:5" s="78" customFormat="1" x14ac:dyDescent="0.3">
      <c r="A43" s="77">
        <f>COUNT(B35:B42)</f>
        <v>8</v>
      </c>
      <c r="B43" s="83">
        <f>AVERAGE(B35:B42)</f>
        <v>3.125</v>
      </c>
      <c r="C43" s="83">
        <f t="shared" ref="C43:D43" si="3">AVERAGE(C35:C42)</f>
        <v>4.625</v>
      </c>
      <c r="D43" s="83">
        <f t="shared" si="3"/>
        <v>5.375</v>
      </c>
      <c r="E43" s="78">
        <f>17.5*A43</f>
        <v>140</v>
      </c>
    </row>
    <row r="44" spans="1:5" x14ac:dyDescent="0.3">
      <c r="A44" s="84" t="s">
        <v>144</v>
      </c>
      <c r="B44" s="84">
        <v>100</v>
      </c>
      <c r="C44" s="84">
        <v>100</v>
      </c>
      <c r="D44" s="84">
        <v>150</v>
      </c>
    </row>
    <row r="45" spans="1:5" x14ac:dyDescent="0.3">
      <c r="A45" s="80" t="s">
        <v>144</v>
      </c>
      <c r="B45" s="80">
        <v>100</v>
      </c>
      <c r="C45" s="80">
        <v>100</v>
      </c>
      <c r="D45" s="80">
        <v>150</v>
      </c>
    </row>
    <row r="46" spans="1:5" s="78" customFormat="1" x14ac:dyDescent="0.3">
      <c r="A46" s="77"/>
      <c r="B46" s="77"/>
      <c r="C46" s="77"/>
      <c r="D46" s="77"/>
      <c r="E46" s="78">
        <v>35</v>
      </c>
    </row>
    <row r="47" spans="1:5" x14ac:dyDescent="0.3">
      <c r="A47" s="79" t="s">
        <v>32</v>
      </c>
      <c r="B47" s="79">
        <v>1</v>
      </c>
      <c r="C47" s="79">
        <v>1</v>
      </c>
      <c r="D47" s="79">
        <v>1</v>
      </c>
    </row>
    <row r="48" spans="1:5" x14ac:dyDescent="0.3">
      <c r="A48" s="80" t="s">
        <v>32</v>
      </c>
      <c r="B48" s="80">
        <v>1</v>
      </c>
      <c r="C48" s="80">
        <v>1</v>
      </c>
      <c r="D48" s="80">
        <v>1</v>
      </c>
    </row>
    <row r="49" spans="1:5" s="78" customFormat="1" x14ac:dyDescent="0.3">
      <c r="A49" s="77"/>
      <c r="B49" s="77"/>
      <c r="C49" s="77"/>
      <c r="D49" s="77"/>
      <c r="E49" s="78">
        <v>35</v>
      </c>
    </row>
    <row r="50" spans="1:5" x14ac:dyDescent="0.3">
      <c r="A50" s="72" t="s">
        <v>66</v>
      </c>
      <c r="B50" s="72">
        <v>120</v>
      </c>
      <c r="C50" s="72">
        <v>200</v>
      </c>
      <c r="D50" s="72">
        <v>250</v>
      </c>
    </row>
    <row r="51" spans="1:5" x14ac:dyDescent="0.3">
      <c r="A51" s="75" t="s">
        <v>66</v>
      </c>
      <c r="B51" s="75">
        <v>60</v>
      </c>
      <c r="C51" s="75">
        <v>80</v>
      </c>
      <c r="D51" s="75">
        <v>105</v>
      </c>
    </row>
    <row r="52" spans="1:5" x14ac:dyDescent="0.3">
      <c r="A52" s="84" t="s">
        <v>66</v>
      </c>
      <c r="B52" s="84">
        <v>110</v>
      </c>
      <c r="C52" s="84">
        <v>120</v>
      </c>
      <c r="D52" s="84">
        <v>150</v>
      </c>
    </row>
    <row r="53" spans="1:5" x14ac:dyDescent="0.3">
      <c r="A53" s="76" t="s">
        <v>66</v>
      </c>
      <c r="B53" s="76">
        <v>50</v>
      </c>
      <c r="C53" s="76">
        <v>60</v>
      </c>
      <c r="D53" s="76">
        <v>70</v>
      </c>
    </row>
    <row r="54" spans="1:5" x14ac:dyDescent="0.3">
      <c r="A54" s="80" t="s">
        <v>66</v>
      </c>
      <c r="B54" s="80">
        <v>110</v>
      </c>
      <c r="C54" s="80">
        <v>120</v>
      </c>
      <c r="D54" s="80">
        <v>150</v>
      </c>
    </row>
    <row r="55" spans="1:5" s="78" customFormat="1" x14ac:dyDescent="0.3">
      <c r="A55" s="77">
        <f>COUNT(B50:B54)</f>
        <v>5</v>
      </c>
      <c r="B55" s="77">
        <f>AVERAGE(B50:B54)</f>
        <v>90</v>
      </c>
      <c r="C55" s="77">
        <f t="shared" ref="C55:D55" si="4">AVERAGE(C50:C54)</f>
        <v>116</v>
      </c>
      <c r="D55" s="77">
        <f t="shared" si="4"/>
        <v>145</v>
      </c>
      <c r="E55" s="78">
        <v>88</v>
      </c>
    </row>
    <row r="56" spans="1:5" x14ac:dyDescent="0.3">
      <c r="A56" s="84" t="s">
        <v>37</v>
      </c>
      <c r="B56" s="84">
        <v>0.25</v>
      </c>
      <c r="C56" s="84">
        <v>0.25</v>
      </c>
      <c r="D56" s="84">
        <v>0.3</v>
      </c>
    </row>
    <row r="57" spans="1:5" x14ac:dyDescent="0.3">
      <c r="A57" s="81" t="s">
        <v>37</v>
      </c>
      <c r="B57" s="81">
        <v>0.3</v>
      </c>
      <c r="C57" s="81">
        <v>0.5</v>
      </c>
      <c r="D57" s="81">
        <v>0.7</v>
      </c>
    </row>
    <row r="58" spans="1:5" x14ac:dyDescent="0.3">
      <c r="A58" s="81" t="s">
        <v>37</v>
      </c>
      <c r="B58" s="81">
        <v>0.2</v>
      </c>
      <c r="C58" s="81">
        <v>0.2</v>
      </c>
      <c r="D58" s="81">
        <v>0.3</v>
      </c>
    </row>
    <row r="59" spans="1:5" x14ac:dyDescent="0.3">
      <c r="A59" s="82" t="s">
        <v>37</v>
      </c>
      <c r="B59" s="82">
        <v>0.3</v>
      </c>
      <c r="C59" s="82">
        <v>0.3</v>
      </c>
      <c r="D59" s="82">
        <v>0.4</v>
      </c>
    </row>
    <row r="60" spans="1:5" x14ac:dyDescent="0.3">
      <c r="A60" s="85" t="s">
        <v>37</v>
      </c>
      <c r="B60" s="85">
        <f>0.25+0.3</f>
        <v>0.55000000000000004</v>
      </c>
      <c r="C60" s="85">
        <f>0.25+0.3</f>
        <v>0.55000000000000004</v>
      </c>
      <c r="D60" s="85">
        <v>0.7</v>
      </c>
    </row>
    <row r="61" spans="1:5" s="78" customFormat="1" x14ac:dyDescent="0.3">
      <c r="A61" s="77">
        <f>COUNT(B56:B60)</f>
        <v>5</v>
      </c>
      <c r="B61" s="77">
        <f>AVERAGE(B56:B60)</f>
        <v>0.32</v>
      </c>
      <c r="C61" s="77">
        <f t="shared" ref="C61:D61" si="5">AVERAGE(C56:C60)</f>
        <v>0.36</v>
      </c>
      <c r="D61" s="77">
        <f t="shared" si="5"/>
        <v>0.48000000000000009</v>
      </c>
      <c r="E61" s="78">
        <v>88</v>
      </c>
    </row>
    <row r="62" spans="1:5" x14ac:dyDescent="0.3">
      <c r="A62" s="74" t="s">
        <v>120</v>
      </c>
      <c r="B62" s="74">
        <v>30</v>
      </c>
      <c r="C62" s="74">
        <v>50</v>
      </c>
      <c r="D62" s="74">
        <v>50</v>
      </c>
    </row>
    <row r="63" spans="1:5" x14ac:dyDescent="0.3">
      <c r="A63" s="80" t="s">
        <v>120</v>
      </c>
      <c r="B63" s="80">
        <v>30</v>
      </c>
      <c r="C63" s="80">
        <v>50</v>
      </c>
      <c r="D63" s="80">
        <v>50</v>
      </c>
    </row>
    <row r="64" spans="1:5" s="78" customFormat="1" x14ac:dyDescent="0.3">
      <c r="A64" s="77"/>
      <c r="B64" s="77"/>
      <c r="C64" s="77"/>
      <c r="D64" s="77"/>
      <c r="E64" s="78">
        <v>35</v>
      </c>
    </row>
    <row r="65" spans="1:5" x14ac:dyDescent="0.3">
      <c r="A65" s="85" t="s">
        <v>55</v>
      </c>
      <c r="B65" s="85">
        <v>20</v>
      </c>
      <c r="C65" s="85">
        <v>20</v>
      </c>
      <c r="D65" s="85">
        <v>30</v>
      </c>
    </row>
    <row r="66" spans="1:5" s="78" customFormat="1" x14ac:dyDescent="0.3">
      <c r="A66" s="77"/>
      <c r="B66" s="77"/>
      <c r="C66" s="77"/>
      <c r="D66" s="77"/>
      <c r="E66" s="78">
        <v>18</v>
      </c>
    </row>
    <row r="67" spans="1:5" x14ac:dyDescent="0.3">
      <c r="A67" s="75" t="s">
        <v>145</v>
      </c>
      <c r="B67" s="75">
        <v>2</v>
      </c>
      <c r="C67" s="75">
        <v>2</v>
      </c>
      <c r="D67" s="75">
        <v>5</v>
      </c>
    </row>
    <row r="68" spans="1:5" s="78" customFormat="1" x14ac:dyDescent="0.3">
      <c r="A68" s="77"/>
      <c r="B68" s="77"/>
      <c r="C68" s="77"/>
      <c r="D68" s="77"/>
      <c r="E68" s="78">
        <v>18</v>
      </c>
    </row>
    <row r="69" spans="1:5" x14ac:dyDescent="0.3">
      <c r="A69" s="76" t="s">
        <v>146</v>
      </c>
      <c r="B69" s="76">
        <v>50</v>
      </c>
      <c r="C69" s="76">
        <v>60</v>
      </c>
      <c r="D69" s="76">
        <v>70</v>
      </c>
    </row>
    <row r="70" spans="1:5" s="78" customFormat="1" x14ac:dyDescent="0.3">
      <c r="A70" s="77"/>
      <c r="B70" s="77"/>
      <c r="C70" s="77"/>
      <c r="D70" s="77"/>
      <c r="E70" s="78">
        <v>18</v>
      </c>
    </row>
    <row r="71" spans="1:5" x14ac:dyDescent="0.3">
      <c r="A71" s="79" t="s">
        <v>75</v>
      </c>
      <c r="B71" s="79">
        <v>1</v>
      </c>
      <c r="C71" s="79">
        <v>1</v>
      </c>
      <c r="D71" s="79">
        <v>1</v>
      </c>
    </row>
    <row r="72" spans="1:5" x14ac:dyDescent="0.3">
      <c r="A72" s="72" t="s">
        <v>75</v>
      </c>
      <c r="B72" s="72">
        <v>1</v>
      </c>
      <c r="C72" s="72">
        <v>1</v>
      </c>
      <c r="D72" s="72">
        <v>1</v>
      </c>
    </row>
    <row r="73" spans="1:5" x14ac:dyDescent="0.3">
      <c r="A73" s="74" t="s">
        <v>75</v>
      </c>
      <c r="B73" s="74">
        <v>1</v>
      </c>
      <c r="C73" s="74">
        <v>1</v>
      </c>
      <c r="D73" s="74">
        <v>1</v>
      </c>
    </row>
    <row r="74" spans="1:5" x14ac:dyDescent="0.3">
      <c r="A74" s="75" t="s">
        <v>75</v>
      </c>
      <c r="B74" s="75">
        <v>2</v>
      </c>
      <c r="C74" s="75">
        <v>2</v>
      </c>
      <c r="D74" s="75">
        <v>2</v>
      </c>
    </row>
    <row r="75" spans="1:5" x14ac:dyDescent="0.3">
      <c r="A75" s="84" t="s">
        <v>75</v>
      </c>
      <c r="B75" s="84">
        <v>2</v>
      </c>
      <c r="C75" s="84">
        <v>2</v>
      </c>
      <c r="D75" s="84">
        <v>2</v>
      </c>
    </row>
    <row r="76" spans="1:5" x14ac:dyDescent="0.3">
      <c r="A76" s="81" t="s">
        <v>75</v>
      </c>
      <c r="B76" s="81">
        <v>1</v>
      </c>
      <c r="C76" s="81">
        <v>1</v>
      </c>
      <c r="D76" s="81">
        <v>1</v>
      </c>
    </row>
    <row r="77" spans="1:5" x14ac:dyDescent="0.3">
      <c r="A77" s="76" t="s">
        <v>75</v>
      </c>
      <c r="B77" s="76">
        <v>2</v>
      </c>
      <c r="C77" s="76">
        <v>2</v>
      </c>
      <c r="D77" s="76">
        <v>2</v>
      </c>
    </row>
    <row r="78" spans="1:5" x14ac:dyDescent="0.3">
      <c r="A78" s="80" t="s">
        <v>75</v>
      </c>
      <c r="B78" s="80">
        <v>1</v>
      </c>
      <c r="C78" s="80">
        <v>1</v>
      </c>
      <c r="D78" s="80">
        <v>1</v>
      </c>
    </row>
    <row r="79" spans="1:5" x14ac:dyDescent="0.3">
      <c r="A79" s="82" t="s">
        <v>75</v>
      </c>
      <c r="B79" s="82">
        <v>1</v>
      </c>
      <c r="C79" s="82">
        <v>1</v>
      </c>
      <c r="D79" s="82">
        <v>1</v>
      </c>
    </row>
    <row r="80" spans="1:5" x14ac:dyDescent="0.3">
      <c r="A80" s="85" t="s">
        <v>75</v>
      </c>
      <c r="B80" s="85">
        <v>2</v>
      </c>
      <c r="C80" s="85">
        <v>2</v>
      </c>
      <c r="D80" s="85">
        <v>2</v>
      </c>
    </row>
    <row r="81" spans="1:5" s="78" customFormat="1" x14ac:dyDescent="0.3">
      <c r="A81" s="77">
        <f>COUNT(B71:B80)</f>
        <v>10</v>
      </c>
      <c r="B81" s="77">
        <f>AVERAGE(B71:B80)</f>
        <v>1.4</v>
      </c>
      <c r="C81" s="77">
        <f t="shared" ref="C81:D81" si="6">AVERAGE(C71:C80)</f>
        <v>1.4</v>
      </c>
      <c r="D81" s="77">
        <f t="shared" si="6"/>
        <v>1.4</v>
      </c>
      <c r="E81" s="78">
        <f>17.5*10</f>
        <v>175</v>
      </c>
    </row>
    <row r="82" spans="1:5" x14ac:dyDescent="0.3">
      <c r="A82" s="82" t="s">
        <v>30</v>
      </c>
      <c r="B82" s="82">
        <v>50</v>
      </c>
      <c r="C82" s="82">
        <v>60</v>
      </c>
      <c r="D82" s="82">
        <v>70</v>
      </c>
    </row>
    <row r="83" spans="1:5" s="78" customFormat="1" x14ac:dyDescent="0.3">
      <c r="A83" s="77"/>
      <c r="B83" s="77"/>
      <c r="C83" s="77"/>
      <c r="D83" s="77"/>
      <c r="E83" s="78">
        <v>18</v>
      </c>
    </row>
    <row r="84" spans="1:5" x14ac:dyDescent="0.3">
      <c r="A84" s="81" t="s">
        <v>51</v>
      </c>
      <c r="B84" s="81">
        <v>15</v>
      </c>
      <c r="C84" s="81">
        <v>15</v>
      </c>
      <c r="D84" s="81">
        <v>20</v>
      </c>
    </row>
    <row r="85" spans="1:5" x14ac:dyDescent="0.3">
      <c r="A85" s="76" t="s">
        <v>51</v>
      </c>
      <c r="B85" s="76">
        <v>15</v>
      </c>
      <c r="C85" s="76">
        <v>15</v>
      </c>
      <c r="D85" s="76">
        <v>20</v>
      </c>
    </row>
    <row r="86" spans="1:5" x14ac:dyDescent="0.3">
      <c r="A86" s="82" t="s">
        <v>51</v>
      </c>
      <c r="B86" s="82">
        <v>10</v>
      </c>
      <c r="C86" s="82">
        <v>10</v>
      </c>
      <c r="D86" s="82">
        <v>10</v>
      </c>
    </row>
    <row r="87" spans="1:5" s="78" customFormat="1" x14ac:dyDescent="0.3">
      <c r="A87" s="77">
        <v>3</v>
      </c>
      <c r="B87" s="83">
        <f>AVERAGE(B84:B86)</f>
        <v>13.333333333333334</v>
      </c>
      <c r="C87" s="83">
        <f t="shared" ref="C87:D87" si="7">AVERAGE(C84:C86)</f>
        <v>13.333333333333334</v>
      </c>
      <c r="D87" s="83">
        <f t="shared" si="7"/>
        <v>16.666666666666668</v>
      </c>
      <c r="E87" s="78">
        <v>53</v>
      </c>
    </row>
    <row r="88" spans="1:5" x14ac:dyDescent="0.3">
      <c r="A88" s="74" t="s">
        <v>147</v>
      </c>
      <c r="B88" s="74">
        <v>30</v>
      </c>
      <c r="C88" s="74">
        <v>30</v>
      </c>
      <c r="D88" s="74">
        <v>30</v>
      </c>
    </row>
    <row r="89" spans="1:5" s="78" customFormat="1" x14ac:dyDescent="0.3">
      <c r="A89" s="77"/>
      <c r="B89" s="77"/>
      <c r="C89" s="77"/>
      <c r="D89" s="77"/>
      <c r="E89" s="78">
        <v>18</v>
      </c>
    </row>
    <row r="90" spans="1:5" x14ac:dyDescent="0.3">
      <c r="A90" s="72" t="s">
        <v>61</v>
      </c>
      <c r="B90" s="72">
        <v>2</v>
      </c>
      <c r="C90" s="72">
        <v>3</v>
      </c>
      <c r="D90" s="72">
        <v>3</v>
      </c>
    </row>
    <row r="91" spans="1:5" x14ac:dyDescent="0.3">
      <c r="A91" s="74" t="s">
        <v>61</v>
      </c>
      <c r="B91" s="74">
        <v>2</v>
      </c>
      <c r="C91" s="74">
        <v>3</v>
      </c>
      <c r="D91" s="74">
        <v>3</v>
      </c>
    </row>
    <row r="92" spans="1:5" x14ac:dyDescent="0.3">
      <c r="A92" s="75" t="s">
        <v>61</v>
      </c>
      <c r="B92" s="75">
        <v>2</v>
      </c>
      <c r="C92" s="75">
        <v>2</v>
      </c>
      <c r="D92" s="75">
        <v>3</v>
      </c>
    </row>
    <row r="93" spans="1:5" x14ac:dyDescent="0.3">
      <c r="A93" s="81" t="s">
        <v>61</v>
      </c>
      <c r="B93" s="81">
        <v>2</v>
      </c>
      <c r="C93" s="81">
        <v>2</v>
      </c>
      <c r="D93" s="81">
        <v>3</v>
      </c>
    </row>
    <row r="94" spans="1:5" x14ac:dyDescent="0.3">
      <c r="A94" s="76" t="s">
        <v>61</v>
      </c>
      <c r="B94" s="76">
        <v>2</v>
      </c>
      <c r="C94" s="76">
        <v>3</v>
      </c>
      <c r="D94" s="76">
        <v>3</v>
      </c>
    </row>
    <row r="95" spans="1:5" x14ac:dyDescent="0.3">
      <c r="A95" s="82" t="s">
        <v>61</v>
      </c>
      <c r="B95" s="82">
        <v>2</v>
      </c>
      <c r="C95" s="82">
        <v>3</v>
      </c>
      <c r="D95" s="82">
        <v>3</v>
      </c>
    </row>
    <row r="96" spans="1:5" s="78" customFormat="1" x14ac:dyDescent="0.3">
      <c r="A96" s="77">
        <f>COUNT(B90:B95)</f>
        <v>6</v>
      </c>
      <c r="B96" s="77">
        <v>2</v>
      </c>
      <c r="C96" s="83">
        <f>AVERAGE(C90:C95)</f>
        <v>2.6666666666666665</v>
      </c>
      <c r="D96" s="77">
        <v>3</v>
      </c>
      <c r="E96" s="78">
        <f>17.5*A96</f>
        <v>105</v>
      </c>
    </row>
    <row r="97" spans="1:5" x14ac:dyDescent="0.3">
      <c r="A97" s="86" t="s">
        <v>11</v>
      </c>
      <c r="B97" s="86">
        <v>40</v>
      </c>
      <c r="C97" s="86">
        <v>40</v>
      </c>
      <c r="D97" s="86">
        <v>40</v>
      </c>
    </row>
    <row r="98" spans="1:5" x14ac:dyDescent="0.3">
      <c r="A98" s="75" t="s">
        <v>11</v>
      </c>
      <c r="B98" s="75">
        <v>40</v>
      </c>
      <c r="C98" s="75">
        <v>40</v>
      </c>
      <c r="D98" s="75">
        <v>40</v>
      </c>
    </row>
    <row r="99" spans="1:5" s="78" customFormat="1" x14ac:dyDescent="0.3">
      <c r="A99" s="77"/>
      <c r="B99" s="77"/>
      <c r="C99" s="77"/>
      <c r="D99" s="77"/>
      <c r="E99" s="78">
        <v>35</v>
      </c>
    </row>
    <row r="100" spans="1:5" x14ac:dyDescent="0.3">
      <c r="A100" s="74" t="s">
        <v>122</v>
      </c>
      <c r="B100" s="74">
        <v>50</v>
      </c>
      <c r="C100" s="74">
        <v>60</v>
      </c>
      <c r="D100" s="74">
        <v>70</v>
      </c>
    </row>
    <row r="101" spans="1:5" s="78" customFormat="1" x14ac:dyDescent="0.3">
      <c r="A101" s="77"/>
      <c r="B101" s="77"/>
      <c r="C101" s="77"/>
      <c r="D101" s="77"/>
      <c r="E101" s="78">
        <v>18</v>
      </c>
    </row>
    <row r="102" spans="1:5" x14ac:dyDescent="0.3">
      <c r="A102" s="76" t="s">
        <v>56</v>
      </c>
      <c r="B102" s="76">
        <v>20</v>
      </c>
      <c r="C102" s="76">
        <v>25</v>
      </c>
      <c r="D102" s="76">
        <v>35</v>
      </c>
    </row>
    <row r="103" spans="1:5" x14ac:dyDescent="0.3">
      <c r="A103" s="82" t="s">
        <v>56</v>
      </c>
      <c r="B103" s="82">
        <v>5</v>
      </c>
      <c r="C103" s="82">
        <v>5</v>
      </c>
      <c r="D103" s="82">
        <v>5</v>
      </c>
    </row>
    <row r="104" spans="1:5" x14ac:dyDescent="0.3">
      <c r="A104" s="85" t="s">
        <v>56</v>
      </c>
      <c r="B104" s="85">
        <v>20</v>
      </c>
      <c r="C104" s="85">
        <v>20</v>
      </c>
      <c r="D104" s="85">
        <v>30</v>
      </c>
    </row>
    <row r="105" spans="1:5" s="78" customFormat="1" x14ac:dyDescent="0.3">
      <c r="A105" s="77">
        <v>3</v>
      </c>
      <c r="B105" s="83">
        <f>AVERAGE(B102:B104)</f>
        <v>15</v>
      </c>
      <c r="C105" s="83">
        <f t="shared" ref="C105:D105" si="8">AVERAGE(C102:C104)</f>
        <v>16.666666666666668</v>
      </c>
      <c r="D105" s="83">
        <f t="shared" si="8"/>
        <v>23.333333333333332</v>
      </c>
      <c r="E105" s="78">
        <v>53</v>
      </c>
    </row>
    <row r="106" spans="1:5" x14ac:dyDescent="0.3">
      <c r="A106" s="75" t="s">
        <v>148</v>
      </c>
      <c r="B106" s="75">
        <v>40</v>
      </c>
      <c r="C106" s="75">
        <v>40</v>
      </c>
      <c r="D106" s="75">
        <v>40</v>
      </c>
    </row>
    <row r="107" spans="1:5" x14ac:dyDescent="0.3">
      <c r="A107" s="82" t="s">
        <v>148</v>
      </c>
      <c r="B107" s="82">
        <v>20</v>
      </c>
      <c r="C107" s="82">
        <v>20</v>
      </c>
      <c r="D107" s="82">
        <v>20</v>
      </c>
    </row>
    <row r="108" spans="1:5" s="78" customFormat="1" x14ac:dyDescent="0.3">
      <c r="A108" s="77"/>
      <c r="B108" s="77">
        <f>AVERAGE(B106:B107)</f>
        <v>30</v>
      </c>
      <c r="C108" s="77">
        <f t="shared" ref="C108:D108" si="9">AVERAGE(C106:C107)</f>
        <v>30</v>
      </c>
      <c r="D108" s="77">
        <f t="shared" si="9"/>
        <v>30</v>
      </c>
      <c r="E108" s="78">
        <v>35</v>
      </c>
    </row>
    <row r="109" spans="1:5" x14ac:dyDescent="0.3">
      <c r="A109" s="84" t="s">
        <v>149</v>
      </c>
      <c r="B109" s="84">
        <v>5</v>
      </c>
      <c r="C109" s="84">
        <v>5</v>
      </c>
      <c r="D109" s="84">
        <v>10</v>
      </c>
    </row>
    <row r="110" spans="1:5" x14ac:dyDescent="0.3">
      <c r="A110" s="80" t="s">
        <v>149</v>
      </c>
      <c r="B110" s="80">
        <v>5</v>
      </c>
      <c r="C110" s="80">
        <v>5</v>
      </c>
      <c r="D110" s="80">
        <v>10</v>
      </c>
    </row>
    <row r="111" spans="1:5" s="78" customFormat="1" x14ac:dyDescent="0.3">
      <c r="A111" s="77"/>
      <c r="B111" s="77"/>
      <c r="C111" s="77"/>
      <c r="D111" s="77"/>
      <c r="E111" s="78">
        <v>35</v>
      </c>
    </row>
    <row r="112" spans="1:5" x14ac:dyDescent="0.3">
      <c r="A112" s="84" t="s">
        <v>150</v>
      </c>
      <c r="B112" s="84">
        <v>50</v>
      </c>
      <c r="C112" s="84">
        <v>50</v>
      </c>
      <c r="D112" s="84">
        <v>50</v>
      </c>
    </row>
    <row r="113" spans="1:5" x14ac:dyDescent="0.3">
      <c r="A113" s="80" t="s">
        <v>150</v>
      </c>
      <c r="B113" s="80">
        <v>25</v>
      </c>
      <c r="C113" s="80">
        <v>25</v>
      </c>
      <c r="D113" s="80">
        <v>30</v>
      </c>
    </row>
    <row r="114" spans="1:5" x14ac:dyDescent="0.3">
      <c r="A114" s="85" t="s">
        <v>150</v>
      </c>
      <c r="B114" s="85">
        <v>25</v>
      </c>
      <c r="C114" s="85">
        <v>25</v>
      </c>
      <c r="D114" s="85">
        <v>30</v>
      </c>
    </row>
    <row r="115" spans="1:5" s="78" customFormat="1" x14ac:dyDescent="0.3">
      <c r="A115" s="77"/>
      <c r="B115" s="83">
        <f>AVERAGE(B112:B114)</f>
        <v>33.333333333333336</v>
      </c>
      <c r="C115" s="83">
        <f t="shared" ref="C115:D115" si="10">AVERAGE(C112:C114)</f>
        <v>33.333333333333336</v>
      </c>
      <c r="D115" s="83">
        <f t="shared" si="10"/>
        <v>36.666666666666664</v>
      </c>
      <c r="E115" s="78">
        <v>53</v>
      </c>
    </row>
    <row r="116" spans="1:5" x14ac:dyDescent="0.3">
      <c r="A116" s="82" t="s">
        <v>151</v>
      </c>
      <c r="B116" s="82">
        <v>2</v>
      </c>
      <c r="C116" s="82">
        <v>2</v>
      </c>
      <c r="D116" s="82">
        <v>2</v>
      </c>
    </row>
    <row r="117" spans="1:5" x14ac:dyDescent="0.3">
      <c r="A117" s="85" t="s">
        <v>151</v>
      </c>
      <c r="B117" s="85">
        <v>50</v>
      </c>
      <c r="C117" s="85">
        <v>50</v>
      </c>
      <c r="D117" s="85">
        <v>65</v>
      </c>
    </row>
    <row r="118" spans="1:5" s="78" customFormat="1" x14ac:dyDescent="0.3">
      <c r="A118" s="77"/>
      <c r="B118" s="77">
        <f>AVERAGE(B116:B117)</f>
        <v>26</v>
      </c>
      <c r="C118" s="77">
        <f t="shared" ref="C118:D118" si="11">AVERAGE(C116:C117)</f>
        <v>26</v>
      </c>
      <c r="D118" s="77">
        <f t="shared" si="11"/>
        <v>33.5</v>
      </c>
      <c r="E118" s="78">
        <v>35</v>
      </c>
    </row>
    <row r="119" spans="1:5" x14ac:dyDescent="0.3">
      <c r="A119" s="81" t="s">
        <v>135</v>
      </c>
      <c r="B119" s="81">
        <v>20</v>
      </c>
      <c r="C119" s="81">
        <v>25</v>
      </c>
      <c r="D119" s="81">
        <v>30</v>
      </c>
    </row>
    <row r="120" spans="1:5" s="78" customFormat="1" x14ac:dyDescent="0.3">
      <c r="A120" s="77"/>
      <c r="B120" s="77"/>
      <c r="C120" s="77"/>
      <c r="D120" s="77"/>
      <c r="E120" s="78">
        <v>18</v>
      </c>
    </row>
    <row r="121" spans="1:5" x14ac:dyDescent="0.3">
      <c r="A121" s="75" t="s">
        <v>152</v>
      </c>
      <c r="B121" s="75">
        <v>30</v>
      </c>
      <c r="C121" s="75">
        <v>30</v>
      </c>
      <c r="D121" s="75">
        <v>60</v>
      </c>
    </row>
    <row r="122" spans="1:5" x14ac:dyDescent="0.3">
      <c r="A122" s="76" t="s">
        <v>152</v>
      </c>
      <c r="B122" s="76">
        <v>50</v>
      </c>
      <c r="C122" s="76">
        <v>60</v>
      </c>
      <c r="D122" s="76">
        <v>70</v>
      </c>
    </row>
    <row r="123" spans="1:5" s="78" customFormat="1" x14ac:dyDescent="0.3">
      <c r="A123" s="77"/>
      <c r="B123" s="77">
        <f>AVERAGE(B121:B122)</f>
        <v>40</v>
      </c>
      <c r="C123" s="77">
        <f t="shared" ref="C123:D123" si="12">AVERAGE(C121:C122)</f>
        <v>45</v>
      </c>
      <c r="D123" s="77">
        <f t="shared" si="12"/>
        <v>65</v>
      </c>
      <c r="E123" s="78">
        <v>35</v>
      </c>
    </row>
    <row r="124" spans="1:5" x14ac:dyDescent="0.3">
      <c r="A124" s="79" t="s">
        <v>58</v>
      </c>
      <c r="B124" s="79">
        <v>20</v>
      </c>
      <c r="C124" s="79">
        <v>25</v>
      </c>
      <c r="D124" s="79">
        <v>30</v>
      </c>
    </row>
    <row r="125" spans="1:5" x14ac:dyDescent="0.3">
      <c r="A125" s="74" t="s">
        <v>58</v>
      </c>
      <c r="B125" s="74">
        <v>20</v>
      </c>
      <c r="C125" s="74">
        <v>25</v>
      </c>
      <c r="D125" s="74">
        <v>30</v>
      </c>
    </row>
    <row r="126" spans="1:5" x14ac:dyDescent="0.3">
      <c r="A126" s="75" t="s">
        <v>58</v>
      </c>
      <c r="B126" s="75">
        <v>30</v>
      </c>
      <c r="C126" s="75">
        <v>35</v>
      </c>
      <c r="D126" s="75">
        <v>40</v>
      </c>
    </row>
    <row r="127" spans="1:5" x14ac:dyDescent="0.3">
      <c r="A127" s="76" t="s">
        <v>58</v>
      </c>
      <c r="B127" s="76">
        <v>30</v>
      </c>
      <c r="C127" s="76">
        <v>30</v>
      </c>
      <c r="D127" s="76">
        <v>40</v>
      </c>
    </row>
    <row r="128" spans="1:5" s="78" customFormat="1" x14ac:dyDescent="0.3">
      <c r="A128" s="77">
        <f>COUNT(B124:B127)</f>
        <v>4</v>
      </c>
      <c r="B128" s="77">
        <f>AVERAGE(B124:B127)</f>
        <v>25</v>
      </c>
      <c r="C128" s="77">
        <f t="shared" ref="C128:D128" si="13">AVERAGE(C124:C127)</f>
        <v>28.75</v>
      </c>
      <c r="D128" s="77">
        <f t="shared" si="13"/>
        <v>35</v>
      </c>
      <c r="E128" s="78">
        <f>A128*17.5</f>
        <v>70</v>
      </c>
    </row>
    <row r="129" spans="1:5" x14ac:dyDescent="0.3">
      <c r="A129" s="75" t="s">
        <v>153</v>
      </c>
      <c r="B129" s="75">
        <v>5</v>
      </c>
      <c r="C129" s="75">
        <v>5</v>
      </c>
      <c r="D129" s="75">
        <v>5</v>
      </c>
    </row>
    <row r="130" spans="1:5" x14ac:dyDescent="0.3">
      <c r="A130" s="84" t="s">
        <v>153</v>
      </c>
      <c r="B130" s="84">
        <v>55</v>
      </c>
      <c r="C130" s="84">
        <v>55</v>
      </c>
      <c r="D130" s="84">
        <v>85</v>
      </c>
    </row>
    <row r="131" spans="1:5" x14ac:dyDescent="0.3">
      <c r="A131" s="85" t="s">
        <v>153</v>
      </c>
      <c r="B131" s="85">
        <v>50</v>
      </c>
      <c r="C131" s="85">
        <v>50</v>
      </c>
      <c r="D131" s="85">
        <v>75</v>
      </c>
    </row>
    <row r="132" spans="1:5" x14ac:dyDescent="0.3">
      <c r="A132" s="80" t="s">
        <v>149</v>
      </c>
      <c r="B132" s="80">
        <v>5</v>
      </c>
      <c r="C132" s="80">
        <v>5</v>
      </c>
      <c r="D132" s="80">
        <v>10</v>
      </c>
    </row>
    <row r="133" spans="1:5" s="78" customFormat="1" x14ac:dyDescent="0.3">
      <c r="A133" s="77">
        <v>4</v>
      </c>
      <c r="B133" s="77">
        <f>AVERAGE(B129:B132)</f>
        <v>28.75</v>
      </c>
      <c r="C133" s="77">
        <f t="shared" ref="C133:D133" si="14">AVERAGE(C129:C132)</f>
        <v>28.75</v>
      </c>
      <c r="D133" s="77">
        <f t="shared" si="14"/>
        <v>43.75</v>
      </c>
      <c r="E133" s="78">
        <v>70</v>
      </c>
    </row>
    <row r="134" spans="1:5" x14ac:dyDescent="0.3">
      <c r="A134" s="79" t="s">
        <v>154</v>
      </c>
      <c r="B134" s="79">
        <v>50</v>
      </c>
      <c r="C134" s="79">
        <v>60</v>
      </c>
      <c r="D134" s="79">
        <v>70</v>
      </c>
    </row>
    <row r="135" spans="1:5" x14ac:dyDescent="0.3">
      <c r="A135" s="82" t="s">
        <v>154</v>
      </c>
      <c r="B135" s="82">
        <v>20</v>
      </c>
      <c r="C135" s="82">
        <v>25</v>
      </c>
      <c r="D135" s="82">
        <v>30</v>
      </c>
    </row>
    <row r="136" spans="1:5" x14ac:dyDescent="0.3">
      <c r="A136" s="85" t="s">
        <v>154</v>
      </c>
      <c r="B136" s="85">
        <v>100</v>
      </c>
      <c r="C136" s="85">
        <v>100</v>
      </c>
      <c r="D136" s="85">
        <v>100</v>
      </c>
    </row>
    <row r="137" spans="1:5" s="78" customFormat="1" x14ac:dyDescent="0.3">
      <c r="A137" s="77"/>
      <c r="B137" s="83">
        <f>AVERAGE(B134:B136)</f>
        <v>56.666666666666664</v>
      </c>
      <c r="C137" s="83">
        <f t="shared" ref="C137:D137" si="15">AVERAGE(C134:C136)</f>
        <v>61.666666666666664</v>
      </c>
      <c r="D137" s="83">
        <f t="shared" si="15"/>
        <v>66.666666666666671</v>
      </c>
      <c r="E137" s="78">
        <v>53</v>
      </c>
    </row>
    <row r="138" spans="1:5" x14ac:dyDescent="0.3">
      <c r="A138" s="81" t="s">
        <v>155</v>
      </c>
      <c r="B138" s="81">
        <v>60</v>
      </c>
      <c r="C138" s="81">
        <v>70</v>
      </c>
      <c r="D138" s="81">
        <v>80</v>
      </c>
    </row>
    <row r="139" spans="1:5" s="78" customFormat="1" x14ac:dyDescent="0.3">
      <c r="A139" s="77"/>
      <c r="B139" s="77"/>
      <c r="C139" s="77"/>
      <c r="D139" s="77"/>
      <c r="E139" s="78">
        <v>18</v>
      </c>
    </row>
    <row r="140" spans="1:5" x14ac:dyDescent="0.3">
      <c r="A140" s="74" t="s">
        <v>156</v>
      </c>
      <c r="B140" s="74">
        <v>20</v>
      </c>
      <c r="C140" s="74">
        <v>20</v>
      </c>
      <c r="D140" s="74">
        <v>20</v>
      </c>
    </row>
    <row r="141" spans="1:5" s="78" customFormat="1" x14ac:dyDescent="0.3">
      <c r="A141" s="77"/>
      <c r="B141" s="77"/>
      <c r="C141" s="77"/>
      <c r="D141" s="77"/>
      <c r="E141" s="78">
        <v>18</v>
      </c>
    </row>
    <row r="142" spans="1:5" x14ac:dyDescent="0.3">
      <c r="A142" s="84" t="s">
        <v>70</v>
      </c>
      <c r="B142" s="84">
        <v>10</v>
      </c>
      <c r="C142" s="84">
        <v>10</v>
      </c>
      <c r="D142" s="84">
        <v>15</v>
      </c>
    </row>
    <row r="143" spans="1:5" x14ac:dyDescent="0.3">
      <c r="A143" s="85" t="s">
        <v>70</v>
      </c>
      <c r="B143" s="85">
        <v>10</v>
      </c>
      <c r="C143" s="85">
        <v>10</v>
      </c>
      <c r="D143" s="85">
        <v>15</v>
      </c>
    </row>
    <row r="144" spans="1:5" s="78" customFormat="1" x14ac:dyDescent="0.3">
      <c r="A144" s="77"/>
      <c r="B144" s="77"/>
      <c r="C144" s="77"/>
      <c r="D144" s="77"/>
      <c r="E144" s="78">
        <v>35</v>
      </c>
    </row>
    <row r="145" spans="1:5" x14ac:dyDescent="0.3">
      <c r="A145" s="81" t="s">
        <v>16</v>
      </c>
      <c r="B145" s="81">
        <v>50</v>
      </c>
      <c r="C145" s="81">
        <v>50</v>
      </c>
      <c r="D145" s="81">
        <v>60</v>
      </c>
    </row>
    <row r="146" spans="1:5" s="78" customFormat="1" x14ac:dyDescent="0.3">
      <c r="A146" s="77"/>
      <c r="B146" s="77"/>
      <c r="C146" s="77"/>
      <c r="D146" s="77"/>
      <c r="E146" s="78">
        <v>18</v>
      </c>
    </row>
    <row r="147" spans="1:5" x14ac:dyDescent="0.3">
      <c r="A147" s="85" t="s">
        <v>4</v>
      </c>
      <c r="B147" s="85">
        <v>50</v>
      </c>
      <c r="C147" s="85">
        <v>60</v>
      </c>
      <c r="D147" s="85">
        <v>70</v>
      </c>
    </row>
    <row r="148" spans="1:5" s="78" customFormat="1" x14ac:dyDescent="0.3">
      <c r="A148" s="77"/>
      <c r="B148" s="77"/>
      <c r="C148" s="77"/>
      <c r="D148" s="77"/>
      <c r="E148" s="78">
        <v>18</v>
      </c>
    </row>
    <row r="149" spans="1:5" x14ac:dyDescent="0.3">
      <c r="A149" s="76" t="s">
        <v>59</v>
      </c>
      <c r="B149" s="76">
        <v>80</v>
      </c>
      <c r="C149" s="76">
        <v>100</v>
      </c>
      <c r="D149" s="76">
        <v>120</v>
      </c>
    </row>
    <row r="150" spans="1:5" s="78" customFormat="1" x14ac:dyDescent="0.3">
      <c r="A150" s="77"/>
      <c r="B150" s="77"/>
      <c r="C150" s="77"/>
      <c r="D150" s="77"/>
      <c r="E150" s="78">
        <v>18</v>
      </c>
    </row>
    <row r="151" spans="1:5" x14ac:dyDescent="0.3">
      <c r="A151" s="84" t="s">
        <v>35</v>
      </c>
      <c r="B151" s="84">
        <v>75</v>
      </c>
      <c r="C151" s="84">
        <v>75</v>
      </c>
      <c r="D151" s="84">
        <v>85</v>
      </c>
    </row>
    <row r="152" spans="1:5" s="78" customFormat="1" x14ac:dyDescent="0.3">
      <c r="A152" s="77"/>
      <c r="B152" s="77"/>
      <c r="C152" s="77"/>
      <c r="D152" s="77"/>
      <c r="E152" s="78">
        <v>18</v>
      </c>
    </row>
    <row r="153" spans="1:5" x14ac:dyDescent="0.3">
      <c r="A153" s="72" t="s">
        <v>60</v>
      </c>
      <c r="B153" s="72">
        <v>10</v>
      </c>
      <c r="C153" s="72">
        <v>10</v>
      </c>
      <c r="D153" s="72">
        <v>10</v>
      </c>
    </row>
    <row r="154" spans="1:5" x14ac:dyDescent="0.3">
      <c r="A154" s="74" t="s">
        <v>60</v>
      </c>
      <c r="B154" s="74">
        <v>10</v>
      </c>
      <c r="C154" s="74">
        <v>10</v>
      </c>
      <c r="D154" s="74">
        <v>10</v>
      </c>
    </row>
    <row r="155" spans="1:5" x14ac:dyDescent="0.3">
      <c r="A155" s="75" t="s">
        <v>60</v>
      </c>
      <c r="B155" s="75">
        <v>15</v>
      </c>
      <c r="C155" s="75">
        <v>15</v>
      </c>
      <c r="D155" s="75">
        <v>20</v>
      </c>
    </row>
    <row r="156" spans="1:5" x14ac:dyDescent="0.3">
      <c r="A156" s="81" t="s">
        <v>60</v>
      </c>
      <c r="B156" s="81">
        <v>10</v>
      </c>
      <c r="C156" s="81">
        <v>10</v>
      </c>
      <c r="D156" s="81">
        <v>15</v>
      </c>
    </row>
    <row r="157" spans="1:5" x14ac:dyDescent="0.3">
      <c r="A157" s="76" t="s">
        <v>60</v>
      </c>
      <c r="B157" s="76">
        <v>20</v>
      </c>
      <c r="C157" s="76">
        <v>20</v>
      </c>
      <c r="D157" s="76">
        <v>30</v>
      </c>
    </row>
    <row r="158" spans="1:5" x14ac:dyDescent="0.3">
      <c r="A158" s="82" t="s">
        <v>60</v>
      </c>
      <c r="B158" s="82">
        <v>15</v>
      </c>
      <c r="C158" s="82">
        <v>15</v>
      </c>
      <c r="D158" s="82">
        <v>15</v>
      </c>
    </row>
    <row r="159" spans="1:5" s="78" customFormat="1" x14ac:dyDescent="0.3">
      <c r="A159" s="77">
        <f>COUNT(B153:B158)</f>
        <v>6</v>
      </c>
      <c r="B159" s="83">
        <f>AVERAGE(B153:B158)</f>
        <v>13.333333333333334</v>
      </c>
      <c r="C159" s="83">
        <f t="shared" ref="C159:D159" si="16">AVERAGE(C153:C158)</f>
        <v>13.333333333333334</v>
      </c>
      <c r="D159" s="83">
        <f t="shared" si="16"/>
        <v>16.666666666666668</v>
      </c>
      <c r="E159" s="78">
        <f>A159*17.5</f>
        <v>105</v>
      </c>
    </row>
    <row r="160" spans="1:5" x14ac:dyDescent="0.3">
      <c r="A160" s="75" t="s">
        <v>157</v>
      </c>
      <c r="B160" s="75">
        <v>150</v>
      </c>
      <c r="C160" s="75">
        <v>200</v>
      </c>
      <c r="D160" s="75">
        <v>250</v>
      </c>
    </row>
    <row r="161" spans="1:5" x14ac:dyDescent="0.3">
      <c r="A161" s="84" t="s">
        <v>157</v>
      </c>
      <c r="B161" s="84">
        <v>150</v>
      </c>
      <c r="C161" s="84">
        <v>200</v>
      </c>
      <c r="D161" s="84">
        <v>250</v>
      </c>
    </row>
    <row r="162" spans="1:5" x14ac:dyDescent="0.3">
      <c r="A162" s="81" t="s">
        <v>157</v>
      </c>
      <c r="B162" s="81">
        <v>150</v>
      </c>
      <c r="C162" s="81">
        <v>200</v>
      </c>
      <c r="D162" s="81">
        <v>250</v>
      </c>
    </row>
    <row r="163" spans="1:5" x14ac:dyDescent="0.3">
      <c r="A163" s="82" t="s">
        <v>157</v>
      </c>
      <c r="B163" s="82">
        <v>150</v>
      </c>
      <c r="C163" s="82">
        <v>200</v>
      </c>
      <c r="D163" s="82">
        <v>250</v>
      </c>
    </row>
    <row r="164" spans="1:5" x14ac:dyDescent="0.3">
      <c r="A164" s="73">
        <f>COUNT(B160:B163)</f>
        <v>4</v>
      </c>
      <c r="E164" s="73">
        <f>A164*17.5</f>
        <v>70</v>
      </c>
    </row>
  </sheetData>
  <dataConsolidate topLabels="1" link="1">
    <dataRefs count="1">
      <dataRef ref="A1:D1048576" sheet="Sheet2 (3)" r:id="rId1"/>
    </dataRefs>
  </dataConsolid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0920-4907-4394-B4C9-A28D2B5ED756}">
  <dimension ref="A3:D129"/>
  <sheetViews>
    <sheetView workbookViewId="0">
      <selection activeCell="E47" sqref="E47"/>
    </sheetView>
  </sheetViews>
  <sheetFormatPr defaultRowHeight="15" x14ac:dyDescent="0.3"/>
  <cols>
    <col min="1" max="1" width="22.5703125" style="73" bestFit="1" customWidth="1"/>
    <col min="2" max="2" width="10" style="73" bestFit="1" customWidth="1"/>
    <col min="3" max="16384" width="9.140625" style="73"/>
  </cols>
  <sheetData>
    <row r="3" spans="1:4" x14ac:dyDescent="0.3">
      <c r="A3" s="79" t="s">
        <v>2</v>
      </c>
      <c r="B3" s="79">
        <v>50</v>
      </c>
      <c r="C3" s="79">
        <v>60</v>
      </c>
      <c r="D3" s="79">
        <v>70</v>
      </c>
    </row>
    <row r="4" spans="1:4" x14ac:dyDescent="0.3">
      <c r="A4" s="79" t="s">
        <v>154</v>
      </c>
      <c r="B4" s="79">
        <v>50</v>
      </c>
      <c r="C4" s="79">
        <v>60</v>
      </c>
      <c r="D4" s="79">
        <v>70</v>
      </c>
    </row>
    <row r="5" spans="1:4" x14ac:dyDescent="0.3">
      <c r="A5" s="79" t="s">
        <v>115</v>
      </c>
      <c r="B5" s="79">
        <v>15</v>
      </c>
      <c r="C5" s="79">
        <v>15</v>
      </c>
      <c r="D5" s="79">
        <v>20</v>
      </c>
    </row>
    <row r="6" spans="1:4" x14ac:dyDescent="0.3">
      <c r="A6" s="79" t="s">
        <v>58</v>
      </c>
      <c r="B6" s="79">
        <v>20</v>
      </c>
      <c r="C6" s="79">
        <v>25</v>
      </c>
      <c r="D6" s="79">
        <v>30</v>
      </c>
    </row>
    <row r="7" spans="1:4" x14ac:dyDescent="0.3">
      <c r="A7" s="79" t="s">
        <v>141</v>
      </c>
      <c r="B7" s="79">
        <v>20</v>
      </c>
      <c r="C7" s="79">
        <v>25</v>
      </c>
      <c r="D7" s="79">
        <v>30</v>
      </c>
    </row>
    <row r="8" spans="1:4" x14ac:dyDescent="0.3">
      <c r="A8" s="79" t="s">
        <v>75</v>
      </c>
      <c r="B8" s="79">
        <v>1</v>
      </c>
      <c r="C8" s="79">
        <v>1</v>
      </c>
      <c r="D8" s="79">
        <v>1</v>
      </c>
    </row>
    <row r="9" spans="1:4" x14ac:dyDescent="0.3">
      <c r="A9" s="79" t="s">
        <v>32</v>
      </c>
      <c r="B9" s="79">
        <v>1</v>
      </c>
      <c r="C9" s="79">
        <v>1</v>
      </c>
      <c r="D9" s="79">
        <v>1</v>
      </c>
    </row>
    <row r="10" spans="1:4" x14ac:dyDescent="0.3">
      <c r="A10" s="79" t="s">
        <v>45</v>
      </c>
      <c r="B10" s="79">
        <v>1</v>
      </c>
      <c r="C10" s="79">
        <v>1</v>
      </c>
      <c r="D10" s="79">
        <v>1</v>
      </c>
    </row>
    <row r="11" spans="1:4" x14ac:dyDescent="0.3">
      <c r="A11" s="72" t="s">
        <v>116</v>
      </c>
      <c r="B11" s="72">
        <v>100</v>
      </c>
      <c r="C11" s="72">
        <v>120</v>
      </c>
      <c r="D11" s="72">
        <v>150</v>
      </c>
    </row>
    <row r="12" spans="1:4" x14ac:dyDescent="0.3">
      <c r="A12" s="72" t="s">
        <v>66</v>
      </c>
      <c r="B12" s="72">
        <v>120</v>
      </c>
      <c r="C12" s="72">
        <v>200</v>
      </c>
      <c r="D12" s="72">
        <v>250</v>
      </c>
    </row>
    <row r="13" spans="1:4" x14ac:dyDescent="0.3">
      <c r="A13" s="72" t="s">
        <v>60</v>
      </c>
      <c r="B13" s="72">
        <v>10</v>
      </c>
      <c r="C13" s="72">
        <v>10</v>
      </c>
      <c r="D13" s="72">
        <v>10</v>
      </c>
    </row>
    <row r="14" spans="1:4" x14ac:dyDescent="0.3">
      <c r="A14" s="72" t="s">
        <v>61</v>
      </c>
      <c r="B14" s="72">
        <v>2</v>
      </c>
      <c r="C14" s="72">
        <v>3</v>
      </c>
      <c r="D14" s="72">
        <v>3</v>
      </c>
    </row>
    <row r="15" spans="1:4" x14ac:dyDescent="0.3">
      <c r="A15" s="72" t="s">
        <v>36</v>
      </c>
      <c r="B15" s="72">
        <v>10</v>
      </c>
      <c r="C15" s="72">
        <v>10</v>
      </c>
      <c r="D15" s="72">
        <v>10</v>
      </c>
    </row>
    <row r="16" spans="1:4" x14ac:dyDescent="0.3">
      <c r="A16" s="72" t="s">
        <v>75</v>
      </c>
      <c r="B16" s="72">
        <v>1</v>
      </c>
      <c r="C16" s="72">
        <v>1</v>
      </c>
      <c r="D16" s="72">
        <v>1</v>
      </c>
    </row>
    <row r="17" spans="1:4" x14ac:dyDescent="0.3">
      <c r="A17" s="72" t="s">
        <v>143</v>
      </c>
      <c r="B17" s="72">
        <v>2</v>
      </c>
      <c r="C17" s="72">
        <v>4</v>
      </c>
      <c r="D17" s="72">
        <v>5</v>
      </c>
    </row>
    <row r="18" spans="1:4" x14ac:dyDescent="0.3">
      <c r="A18" s="86" t="s">
        <v>11</v>
      </c>
      <c r="B18" s="86">
        <v>40</v>
      </c>
      <c r="C18" s="86">
        <v>40</v>
      </c>
      <c r="D18" s="86">
        <v>40</v>
      </c>
    </row>
    <row r="19" spans="1:4" x14ac:dyDescent="0.3">
      <c r="A19" s="72" t="s">
        <v>158</v>
      </c>
      <c r="B19" s="72">
        <v>1</v>
      </c>
      <c r="C19" s="72">
        <v>1</v>
      </c>
      <c r="D19" s="72">
        <v>2</v>
      </c>
    </row>
    <row r="20" spans="1:4" x14ac:dyDescent="0.3">
      <c r="A20" s="72" t="s">
        <v>46</v>
      </c>
      <c r="B20" s="72">
        <v>30</v>
      </c>
      <c r="C20" s="72">
        <v>30</v>
      </c>
      <c r="D20" s="72">
        <v>30</v>
      </c>
    </row>
    <row r="21" spans="1:4" x14ac:dyDescent="0.3">
      <c r="A21" s="74" t="s">
        <v>122</v>
      </c>
      <c r="B21" s="74">
        <v>50</v>
      </c>
      <c r="C21" s="74">
        <v>60</v>
      </c>
      <c r="D21" s="74">
        <v>70</v>
      </c>
    </row>
    <row r="22" spans="1:4" x14ac:dyDescent="0.3">
      <c r="A22" s="74" t="s">
        <v>60</v>
      </c>
      <c r="B22" s="74">
        <v>10</v>
      </c>
      <c r="C22" s="74">
        <v>10</v>
      </c>
      <c r="D22" s="74">
        <v>10</v>
      </c>
    </row>
    <row r="23" spans="1:4" x14ac:dyDescent="0.3">
      <c r="A23" s="74" t="s">
        <v>61</v>
      </c>
      <c r="B23" s="74">
        <v>2</v>
      </c>
      <c r="C23" s="74">
        <v>3</v>
      </c>
      <c r="D23" s="74">
        <v>3</v>
      </c>
    </row>
    <row r="24" spans="1:4" x14ac:dyDescent="0.3">
      <c r="A24" s="74" t="s">
        <v>58</v>
      </c>
      <c r="B24" s="74">
        <v>20</v>
      </c>
      <c r="C24" s="74">
        <v>25</v>
      </c>
      <c r="D24" s="74">
        <v>30</v>
      </c>
    </row>
    <row r="25" spans="1:4" x14ac:dyDescent="0.3">
      <c r="A25" s="74" t="s">
        <v>36</v>
      </c>
      <c r="B25" s="74">
        <v>10</v>
      </c>
      <c r="C25" s="74">
        <v>10</v>
      </c>
      <c r="D25" s="74">
        <v>10</v>
      </c>
    </row>
    <row r="26" spans="1:4" x14ac:dyDescent="0.3">
      <c r="A26" s="74" t="s">
        <v>143</v>
      </c>
      <c r="B26" s="74">
        <v>4</v>
      </c>
      <c r="C26" s="74">
        <v>8</v>
      </c>
      <c r="D26" s="74">
        <v>10</v>
      </c>
    </row>
    <row r="27" spans="1:4" x14ac:dyDescent="0.3">
      <c r="A27" s="74" t="s">
        <v>75</v>
      </c>
      <c r="B27" s="74">
        <v>1</v>
      </c>
      <c r="C27" s="74">
        <v>1</v>
      </c>
      <c r="D27" s="74">
        <v>1</v>
      </c>
    </row>
    <row r="28" spans="1:4" x14ac:dyDescent="0.3">
      <c r="A28" s="74" t="s">
        <v>147</v>
      </c>
      <c r="B28" s="74">
        <v>30</v>
      </c>
      <c r="C28" s="74">
        <v>30</v>
      </c>
      <c r="D28" s="74">
        <v>30</v>
      </c>
    </row>
    <row r="29" spans="1:4" x14ac:dyDescent="0.3">
      <c r="A29" s="74" t="s">
        <v>156</v>
      </c>
      <c r="B29" s="74">
        <v>20</v>
      </c>
      <c r="C29" s="74">
        <v>20</v>
      </c>
      <c r="D29" s="74">
        <v>20</v>
      </c>
    </row>
    <row r="30" spans="1:4" x14ac:dyDescent="0.3">
      <c r="A30" s="74" t="s">
        <v>46</v>
      </c>
      <c r="B30" s="74">
        <v>30</v>
      </c>
      <c r="C30" s="74">
        <v>30</v>
      </c>
      <c r="D30" s="74">
        <v>30</v>
      </c>
    </row>
    <row r="31" spans="1:4" x14ac:dyDescent="0.3">
      <c r="A31" s="74" t="s">
        <v>45</v>
      </c>
      <c r="B31" s="74">
        <v>30</v>
      </c>
      <c r="C31" s="74">
        <v>50</v>
      </c>
      <c r="D31" s="74">
        <v>50</v>
      </c>
    </row>
    <row r="32" spans="1:4" x14ac:dyDescent="0.3">
      <c r="A32" s="74" t="s">
        <v>120</v>
      </c>
      <c r="B32" s="74">
        <v>30</v>
      </c>
      <c r="C32" s="74">
        <v>50</v>
      </c>
      <c r="D32" s="74">
        <v>50</v>
      </c>
    </row>
    <row r="33" spans="1:4" x14ac:dyDescent="0.3">
      <c r="A33" s="75" t="s">
        <v>142</v>
      </c>
      <c r="B33" s="75">
        <v>100</v>
      </c>
      <c r="C33" s="75">
        <v>120</v>
      </c>
      <c r="D33" s="75">
        <v>150</v>
      </c>
    </row>
    <row r="34" spans="1:4" x14ac:dyDescent="0.3">
      <c r="A34" s="75" t="s">
        <v>66</v>
      </c>
      <c r="B34" s="75">
        <v>50</v>
      </c>
      <c r="C34" s="75">
        <v>70</v>
      </c>
      <c r="D34" s="75">
        <v>90</v>
      </c>
    </row>
    <row r="35" spans="1:4" x14ac:dyDescent="0.3">
      <c r="A35" s="75" t="s">
        <v>58</v>
      </c>
      <c r="B35" s="75">
        <v>30</v>
      </c>
      <c r="C35" s="75">
        <v>35</v>
      </c>
      <c r="D35" s="75">
        <v>40</v>
      </c>
    </row>
    <row r="36" spans="1:4" x14ac:dyDescent="0.3">
      <c r="A36" s="75" t="s">
        <v>60</v>
      </c>
      <c r="B36" s="75">
        <v>15</v>
      </c>
      <c r="C36" s="75">
        <v>15</v>
      </c>
      <c r="D36" s="75">
        <v>20</v>
      </c>
    </row>
    <row r="37" spans="1:4" x14ac:dyDescent="0.3">
      <c r="A37" s="75" t="s">
        <v>36</v>
      </c>
      <c r="B37" s="75">
        <v>10</v>
      </c>
      <c r="C37" s="75">
        <v>10</v>
      </c>
      <c r="D37" s="75">
        <v>10</v>
      </c>
    </row>
    <row r="38" spans="1:4" x14ac:dyDescent="0.3">
      <c r="A38" s="75" t="s">
        <v>143</v>
      </c>
      <c r="B38" s="75">
        <v>2</v>
      </c>
      <c r="C38" s="75">
        <v>4</v>
      </c>
      <c r="D38" s="75">
        <v>5</v>
      </c>
    </row>
    <row r="39" spans="1:4" x14ac:dyDescent="0.3">
      <c r="A39" s="75" t="s">
        <v>75</v>
      </c>
      <c r="B39" s="75">
        <v>1</v>
      </c>
      <c r="C39" s="75">
        <v>1</v>
      </c>
      <c r="D39" s="75">
        <v>1</v>
      </c>
    </row>
    <row r="40" spans="1:4" x14ac:dyDescent="0.3">
      <c r="A40" s="75" t="s">
        <v>11</v>
      </c>
      <c r="B40" s="75">
        <v>40</v>
      </c>
      <c r="C40" s="75">
        <v>40</v>
      </c>
      <c r="D40" s="75">
        <v>40</v>
      </c>
    </row>
    <row r="41" spans="1:4" x14ac:dyDescent="0.3">
      <c r="A41" s="75" t="s">
        <v>152</v>
      </c>
      <c r="B41" s="75">
        <v>30</v>
      </c>
      <c r="C41" s="75">
        <v>30</v>
      </c>
      <c r="D41" s="75">
        <v>60</v>
      </c>
    </row>
    <row r="42" spans="1:4" x14ac:dyDescent="0.3">
      <c r="A42" s="75" t="s">
        <v>61</v>
      </c>
      <c r="B42" s="75">
        <v>2</v>
      </c>
      <c r="C42" s="75">
        <v>2</v>
      </c>
      <c r="D42" s="75">
        <v>3</v>
      </c>
    </row>
    <row r="43" spans="1:4" x14ac:dyDescent="0.3">
      <c r="A43" s="75" t="s">
        <v>66</v>
      </c>
      <c r="B43" s="75">
        <v>10</v>
      </c>
      <c r="C43" s="75">
        <v>10</v>
      </c>
      <c r="D43" s="75">
        <v>15</v>
      </c>
    </row>
    <row r="44" spans="1:4" x14ac:dyDescent="0.3">
      <c r="A44" s="75" t="s">
        <v>148</v>
      </c>
      <c r="B44" s="75">
        <v>40</v>
      </c>
      <c r="C44" s="75">
        <v>40</v>
      </c>
      <c r="D44" s="75">
        <v>40</v>
      </c>
    </row>
    <row r="45" spans="1:4" x14ac:dyDescent="0.3">
      <c r="A45" s="75" t="s">
        <v>75</v>
      </c>
      <c r="B45" s="75">
        <v>1</v>
      </c>
      <c r="C45" s="75">
        <v>1</v>
      </c>
      <c r="D45" s="75">
        <v>1</v>
      </c>
    </row>
    <row r="46" spans="1:4" x14ac:dyDescent="0.3">
      <c r="A46" s="75" t="s">
        <v>153</v>
      </c>
      <c r="B46" s="75">
        <v>5</v>
      </c>
      <c r="C46" s="75">
        <v>5</v>
      </c>
      <c r="D46" s="75">
        <v>5</v>
      </c>
    </row>
    <row r="47" spans="1:4" x14ac:dyDescent="0.3">
      <c r="A47" s="75" t="s">
        <v>143</v>
      </c>
      <c r="B47" s="75">
        <v>5</v>
      </c>
      <c r="C47" s="75">
        <v>5</v>
      </c>
      <c r="D47" s="75">
        <v>5</v>
      </c>
    </row>
    <row r="48" spans="1:4" x14ac:dyDescent="0.3">
      <c r="A48" s="75" t="s">
        <v>145</v>
      </c>
      <c r="B48" s="75">
        <v>2</v>
      </c>
      <c r="C48" s="75">
        <v>2</v>
      </c>
      <c r="D48" s="75">
        <v>5</v>
      </c>
    </row>
    <row r="49" spans="1:4" x14ac:dyDescent="0.3">
      <c r="A49" s="75" t="s">
        <v>157</v>
      </c>
      <c r="B49" s="75">
        <v>150</v>
      </c>
      <c r="C49" s="75">
        <v>200</v>
      </c>
      <c r="D49" s="75">
        <v>250</v>
      </c>
    </row>
    <row r="50" spans="1:4" x14ac:dyDescent="0.3">
      <c r="A50" s="84" t="s">
        <v>144</v>
      </c>
      <c r="B50" s="84">
        <v>100</v>
      </c>
      <c r="C50" s="84">
        <v>100</v>
      </c>
      <c r="D50" s="84">
        <v>150</v>
      </c>
    </row>
    <row r="51" spans="1:4" x14ac:dyDescent="0.3">
      <c r="A51" s="84" t="s">
        <v>149</v>
      </c>
      <c r="B51" s="84">
        <v>5</v>
      </c>
      <c r="C51" s="84">
        <v>5</v>
      </c>
      <c r="D51" s="84">
        <v>10</v>
      </c>
    </row>
    <row r="52" spans="1:4" x14ac:dyDescent="0.3">
      <c r="A52" s="84" t="s">
        <v>66</v>
      </c>
      <c r="B52" s="84">
        <v>110</v>
      </c>
      <c r="C52" s="84">
        <v>120</v>
      </c>
      <c r="D52" s="84">
        <v>150</v>
      </c>
    </row>
    <row r="53" spans="1:4" x14ac:dyDescent="0.3">
      <c r="A53" s="84" t="s">
        <v>150</v>
      </c>
      <c r="B53" s="84">
        <v>25</v>
      </c>
      <c r="C53" s="84">
        <v>25</v>
      </c>
      <c r="D53" s="84">
        <v>30</v>
      </c>
    </row>
    <row r="54" spans="1:4" x14ac:dyDescent="0.3">
      <c r="A54" s="84" t="s">
        <v>75</v>
      </c>
      <c r="B54" s="84">
        <v>1</v>
      </c>
      <c r="C54" s="84">
        <v>1</v>
      </c>
      <c r="D54" s="84">
        <v>1</v>
      </c>
    </row>
    <row r="55" spans="1:4" x14ac:dyDescent="0.3">
      <c r="A55" s="84" t="s">
        <v>143</v>
      </c>
      <c r="B55" s="84">
        <v>2</v>
      </c>
      <c r="C55" s="84">
        <v>4</v>
      </c>
      <c r="D55" s="84">
        <v>5</v>
      </c>
    </row>
    <row r="56" spans="1:4" x14ac:dyDescent="0.3">
      <c r="A56" s="84" t="s">
        <v>153</v>
      </c>
      <c r="B56" s="84">
        <v>50</v>
      </c>
      <c r="C56" s="84">
        <v>50</v>
      </c>
      <c r="D56" s="84">
        <v>75</v>
      </c>
    </row>
    <row r="57" spans="1:4" x14ac:dyDescent="0.3">
      <c r="A57" s="84" t="s">
        <v>150</v>
      </c>
      <c r="B57" s="84">
        <v>25</v>
      </c>
      <c r="C57" s="84">
        <v>25</v>
      </c>
      <c r="D57" s="84">
        <v>30</v>
      </c>
    </row>
    <row r="58" spans="1:4" x14ac:dyDescent="0.3">
      <c r="A58" s="84" t="s">
        <v>70</v>
      </c>
      <c r="B58" s="84">
        <v>10</v>
      </c>
      <c r="C58" s="84">
        <v>10</v>
      </c>
      <c r="D58" s="84">
        <v>15</v>
      </c>
    </row>
    <row r="59" spans="1:4" x14ac:dyDescent="0.3">
      <c r="A59" s="84" t="s">
        <v>37</v>
      </c>
      <c r="B59" s="84">
        <v>0.25</v>
      </c>
      <c r="C59" s="84">
        <v>0.25</v>
      </c>
      <c r="D59" s="84">
        <v>0.3</v>
      </c>
    </row>
    <row r="60" spans="1:4" x14ac:dyDescent="0.3">
      <c r="A60" s="84" t="s">
        <v>75</v>
      </c>
      <c r="B60" s="84">
        <v>1</v>
      </c>
      <c r="C60" s="84">
        <v>1</v>
      </c>
      <c r="D60" s="84">
        <v>1</v>
      </c>
    </row>
    <row r="61" spans="1:4" x14ac:dyDescent="0.3">
      <c r="A61" s="84" t="s">
        <v>143</v>
      </c>
      <c r="B61" s="84">
        <v>2</v>
      </c>
      <c r="C61" s="84">
        <v>2</v>
      </c>
      <c r="D61" s="84">
        <v>2</v>
      </c>
    </row>
    <row r="62" spans="1:4" x14ac:dyDescent="0.3">
      <c r="A62" s="84" t="s">
        <v>131</v>
      </c>
      <c r="B62" s="84">
        <v>1</v>
      </c>
      <c r="C62" s="84">
        <v>1</v>
      </c>
      <c r="D62" s="84">
        <v>1</v>
      </c>
    </row>
    <row r="63" spans="1:4" x14ac:dyDescent="0.3">
      <c r="A63" s="84" t="s">
        <v>157</v>
      </c>
      <c r="B63" s="84">
        <v>150</v>
      </c>
      <c r="C63" s="84">
        <v>200</v>
      </c>
      <c r="D63" s="84">
        <v>250</v>
      </c>
    </row>
    <row r="64" spans="1:4" x14ac:dyDescent="0.3">
      <c r="A64" s="84" t="s">
        <v>35</v>
      </c>
      <c r="B64" s="84">
        <v>75</v>
      </c>
      <c r="C64" s="84">
        <v>75</v>
      </c>
      <c r="D64" s="84">
        <v>85</v>
      </c>
    </row>
    <row r="65" spans="1:4" x14ac:dyDescent="0.3">
      <c r="A65" s="81" t="s">
        <v>155</v>
      </c>
      <c r="B65" s="81">
        <v>60</v>
      </c>
      <c r="C65" s="81">
        <v>70</v>
      </c>
      <c r="D65" s="81">
        <v>80</v>
      </c>
    </row>
    <row r="66" spans="1:4" x14ac:dyDescent="0.3">
      <c r="A66" s="81" t="s">
        <v>37</v>
      </c>
      <c r="B66" s="81">
        <v>0.3</v>
      </c>
      <c r="C66" s="81">
        <v>0.5</v>
      </c>
      <c r="D66" s="81">
        <v>0.7</v>
      </c>
    </row>
    <row r="67" spans="1:4" x14ac:dyDescent="0.3">
      <c r="A67" s="81" t="s">
        <v>135</v>
      </c>
      <c r="B67" s="81">
        <v>20</v>
      </c>
      <c r="C67" s="81">
        <v>25</v>
      </c>
      <c r="D67" s="81">
        <v>30</v>
      </c>
    </row>
    <row r="68" spans="1:4" x14ac:dyDescent="0.3">
      <c r="A68" s="81" t="s">
        <v>16</v>
      </c>
      <c r="B68" s="81">
        <v>50</v>
      </c>
      <c r="C68" s="81">
        <v>50</v>
      </c>
      <c r="D68" s="81">
        <v>60</v>
      </c>
    </row>
    <row r="69" spans="1:4" x14ac:dyDescent="0.3">
      <c r="A69" s="81" t="s">
        <v>2</v>
      </c>
      <c r="B69" s="81">
        <v>15</v>
      </c>
      <c r="C69" s="81">
        <v>15</v>
      </c>
      <c r="D69" s="81">
        <v>20</v>
      </c>
    </row>
    <row r="70" spans="1:4" x14ac:dyDescent="0.3">
      <c r="A70" s="81" t="s">
        <v>60</v>
      </c>
      <c r="B70" s="81">
        <v>10</v>
      </c>
      <c r="C70" s="81">
        <v>10</v>
      </c>
      <c r="D70" s="81">
        <v>15</v>
      </c>
    </row>
    <row r="71" spans="1:4" x14ac:dyDescent="0.3">
      <c r="A71" s="81" t="s">
        <v>61</v>
      </c>
      <c r="B71" s="81">
        <v>2</v>
      </c>
      <c r="C71" s="81">
        <v>2</v>
      </c>
      <c r="D71" s="81">
        <v>3</v>
      </c>
    </row>
    <row r="72" spans="1:4" x14ac:dyDescent="0.3">
      <c r="A72" s="81" t="s">
        <v>51</v>
      </c>
      <c r="B72" s="81">
        <v>15</v>
      </c>
      <c r="C72" s="81">
        <v>15</v>
      </c>
      <c r="D72" s="81">
        <v>20</v>
      </c>
    </row>
    <row r="73" spans="1:4" x14ac:dyDescent="0.3">
      <c r="A73" s="81" t="s">
        <v>37</v>
      </c>
      <c r="B73" s="81">
        <v>0.2</v>
      </c>
      <c r="C73" s="81">
        <v>0.2</v>
      </c>
      <c r="D73" s="81">
        <v>0.3</v>
      </c>
    </row>
    <row r="74" spans="1:4" x14ac:dyDescent="0.3">
      <c r="A74" s="81" t="s">
        <v>75</v>
      </c>
      <c r="B74" s="81">
        <v>1</v>
      </c>
      <c r="C74" s="81">
        <v>1</v>
      </c>
      <c r="D74" s="81">
        <v>1</v>
      </c>
    </row>
    <row r="75" spans="1:4" x14ac:dyDescent="0.3">
      <c r="A75" s="81" t="s">
        <v>157</v>
      </c>
      <c r="B75" s="81">
        <v>150</v>
      </c>
      <c r="C75" s="81">
        <v>200</v>
      </c>
      <c r="D75" s="81">
        <v>250</v>
      </c>
    </row>
    <row r="76" spans="1:4" x14ac:dyDescent="0.3">
      <c r="A76" s="76" t="s">
        <v>59</v>
      </c>
      <c r="B76" s="76">
        <v>80</v>
      </c>
      <c r="C76" s="76">
        <v>100</v>
      </c>
      <c r="D76" s="76">
        <v>120</v>
      </c>
    </row>
    <row r="77" spans="1:4" x14ac:dyDescent="0.3">
      <c r="A77" s="76" t="s">
        <v>66</v>
      </c>
      <c r="B77" s="76">
        <v>50</v>
      </c>
      <c r="C77" s="76">
        <v>60</v>
      </c>
      <c r="D77" s="76">
        <v>70</v>
      </c>
    </row>
    <row r="78" spans="1:4" x14ac:dyDescent="0.3">
      <c r="A78" s="76" t="s">
        <v>60</v>
      </c>
      <c r="B78" s="76">
        <v>10</v>
      </c>
      <c r="C78" s="76">
        <v>10</v>
      </c>
      <c r="D78" s="76">
        <v>15</v>
      </c>
    </row>
    <row r="79" spans="1:4" x14ac:dyDescent="0.3">
      <c r="A79" s="76" t="s">
        <v>51</v>
      </c>
      <c r="B79" s="76">
        <v>15</v>
      </c>
      <c r="C79" s="76">
        <v>15</v>
      </c>
      <c r="D79" s="76">
        <v>20</v>
      </c>
    </row>
    <row r="80" spans="1:4" x14ac:dyDescent="0.3">
      <c r="A80" s="76" t="s">
        <v>58</v>
      </c>
      <c r="B80" s="76">
        <v>30</v>
      </c>
      <c r="C80" s="76">
        <v>30</v>
      </c>
      <c r="D80" s="76">
        <v>40</v>
      </c>
    </row>
    <row r="81" spans="1:4" x14ac:dyDescent="0.3">
      <c r="A81" s="76" t="s">
        <v>56</v>
      </c>
      <c r="B81" s="76">
        <v>10</v>
      </c>
      <c r="C81" s="76">
        <v>10</v>
      </c>
      <c r="D81" s="76">
        <v>15</v>
      </c>
    </row>
    <row r="82" spans="1:4" x14ac:dyDescent="0.3">
      <c r="A82" s="76" t="s">
        <v>36</v>
      </c>
      <c r="B82" s="76">
        <v>5</v>
      </c>
      <c r="C82" s="76">
        <v>10</v>
      </c>
      <c r="D82" s="76">
        <v>15</v>
      </c>
    </row>
    <row r="83" spans="1:4" x14ac:dyDescent="0.3">
      <c r="A83" s="76" t="s">
        <v>75</v>
      </c>
      <c r="B83" s="76">
        <v>1</v>
      </c>
      <c r="C83" s="76">
        <v>1</v>
      </c>
      <c r="D83" s="76">
        <v>1</v>
      </c>
    </row>
    <row r="84" spans="1:4" x14ac:dyDescent="0.3">
      <c r="A84" s="76" t="s">
        <v>146</v>
      </c>
      <c r="B84" s="76">
        <v>50</v>
      </c>
      <c r="C84" s="76">
        <v>60</v>
      </c>
      <c r="D84" s="76">
        <v>70</v>
      </c>
    </row>
    <row r="85" spans="1:4" x14ac:dyDescent="0.3">
      <c r="A85" s="76" t="s">
        <v>152</v>
      </c>
      <c r="B85" s="76">
        <v>50</v>
      </c>
      <c r="C85" s="76">
        <v>60</v>
      </c>
      <c r="D85" s="76">
        <v>70</v>
      </c>
    </row>
    <row r="86" spans="1:4" x14ac:dyDescent="0.3">
      <c r="A86" s="76" t="s">
        <v>60</v>
      </c>
      <c r="B86" s="76">
        <v>10</v>
      </c>
      <c r="C86" s="76">
        <v>10</v>
      </c>
      <c r="D86" s="76">
        <v>15</v>
      </c>
    </row>
    <row r="87" spans="1:4" x14ac:dyDescent="0.3">
      <c r="A87" s="76" t="s">
        <v>61</v>
      </c>
      <c r="B87" s="76">
        <v>2</v>
      </c>
      <c r="C87" s="76">
        <v>3</v>
      </c>
      <c r="D87" s="76">
        <v>3</v>
      </c>
    </row>
    <row r="88" spans="1:4" x14ac:dyDescent="0.3">
      <c r="A88" s="76" t="s">
        <v>56</v>
      </c>
      <c r="B88" s="76">
        <v>10</v>
      </c>
      <c r="C88" s="76">
        <v>15</v>
      </c>
      <c r="D88" s="76">
        <v>20</v>
      </c>
    </row>
    <row r="89" spans="1:4" x14ac:dyDescent="0.3">
      <c r="A89" s="76" t="s">
        <v>75</v>
      </c>
      <c r="B89" s="76">
        <v>1</v>
      </c>
      <c r="C89" s="76">
        <v>1</v>
      </c>
      <c r="D89" s="76">
        <v>1</v>
      </c>
    </row>
    <row r="90" spans="1:4" x14ac:dyDescent="0.3">
      <c r="A90" s="76" t="s">
        <v>143</v>
      </c>
      <c r="B90" s="76">
        <v>2</v>
      </c>
      <c r="C90" s="76">
        <v>2</v>
      </c>
      <c r="D90" s="76">
        <v>2</v>
      </c>
    </row>
    <row r="91" spans="1:4" x14ac:dyDescent="0.3">
      <c r="A91" s="76" t="s">
        <v>45</v>
      </c>
      <c r="B91" s="76">
        <v>1</v>
      </c>
      <c r="C91" s="76">
        <v>1</v>
      </c>
      <c r="D91" s="76">
        <v>1</v>
      </c>
    </row>
    <row r="92" spans="1:4" x14ac:dyDescent="0.3">
      <c r="A92" s="80" t="s">
        <v>144</v>
      </c>
      <c r="B92" s="80">
        <v>100</v>
      </c>
      <c r="C92" s="80">
        <v>100</v>
      </c>
      <c r="D92" s="80">
        <v>150</v>
      </c>
    </row>
    <row r="93" spans="1:4" x14ac:dyDescent="0.3">
      <c r="A93" s="80" t="s">
        <v>149</v>
      </c>
      <c r="B93" s="80">
        <v>5</v>
      </c>
      <c r="C93" s="80">
        <v>5</v>
      </c>
      <c r="D93" s="80">
        <v>10</v>
      </c>
    </row>
    <row r="94" spans="1:4" x14ac:dyDescent="0.3">
      <c r="A94" s="80" t="s">
        <v>66</v>
      </c>
      <c r="B94" s="80">
        <v>110</v>
      </c>
      <c r="C94" s="80">
        <v>120</v>
      </c>
      <c r="D94" s="80">
        <v>150</v>
      </c>
    </row>
    <row r="95" spans="1:4" x14ac:dyDescent="0.3">
      <c r="A95" s="80" t="s">
        <v>150</v>
      </c>
      <c r="B95" s="80">
        <v>25</v>
      </c>
      <c r="C95" s="80">
        <v>25</v>
      </c>
      <c r="D95" s="80">
        <v>30</v>
      </c>
    </row>
    <row r="96" spans="1:4" x14ac:dyDescent="0.3">
      <c r="A96" s="80" t="s">
        <v>75</v>
      </c>
      <c r="B96" s="80">
        <v>1</v>
      </c>
      <c r="C96" s="80">
        <v>1</v>
      </c>
      <c r="D96" s="80">
        <v>1</v>
      </c>
    </row>
    <row r="97" spans="1:4" x14ac:dyDescent="0.3">
      <c r="A97" s="80" t="s">
        <v>143</v>
      </c>
      <c r="B97" s="80">
        <v>2</v>
      </c>
      <c r="C97" s="80">
        <v>4</v>
      </c>
      <c r="D97" s="80">
        <v>5</v>
      </c>
    </row>
    <row r="98" spans="1:4" x14ac:dyDescent="0.3">
      <c r="A98" s="80" t="s">
        <v>32</v>
      </c>
      <c r="B98" s="80">
        <v>1</v>
      </c>
      <c r="C98" s="80">
        <v>1</v>
      </c>
      <c r="D98" s="80">
        <v>1</v>
      </c>
    </row>
    <row r="99" spans="1:4" x14ac:dyDescent="0.3">
      <c r="A99" s="80" t="s">
        <v>46</v>
      </c>
      <c r="B99" s="80">
        <v>30</v>
      </c>
      <c r="C99" s="80">
        <v>30</v>
      </c>
      <c r="D99" s="80">
        <v>30</v>
      </c>
    </row>
    <row r="100" spans="1:4" x14ac:dyDescent="0.3">
      <c r="A100" s="80" t="s">
        <v>45</v>
      </c>
      <c r="B100" s="80">
        <v>30</v>
      </c>
      <c r="C100" s="80">
        <v>50</v>
      </c>
      <c r="D100" s="80">
        <v>50</v>
      </c>
    </row>
    <row r="101" spans="1:4" x14ac:dyDescent="0.3">
      <c r="A101" s="80" t="s">
        <v>120</v>
      </c>
      <c r="B101" s="80">
        <v>30</v>
      </c>
      <c r="C101" s="80">
        <v>50</v>
      </c>
      <c r="D101" s="80">
        <v>50</v>
      </c>
    </row>
    <row r="102" spans="1:4" x14ac:dyDescent="0.3">
      <c r="A102" s="82" t="s">
        <v>30</v>
      </c>
      <c r="B102" s="82">
        <v>50</v>
      </c>
      <c r="C102" s="82">
        <v>60</v>
      </c>
      <c r="D102" s="82">
        <v>70</v>
      </c>
    </row>
    <row r="103" spans="1:4" x14ac:dyDescent="0.3">
      <c r="A103" s="82" t="s">
        <v>2</v>
      </c>
      <c r="B103" s="82">
        <v>30</v>
      </c>
      <c r="C103" s="82">
        <v>35</v>
      </c>
      <c r="D103" s="82">
        <v>35</v>
      </c>
    </row>
    <row r="104" spans="1:4" x14ac:dyDescent="0.3">
      <c r="A104" s="82" t="s">
        <v>37</v>
      </c>
      <c r="B104" s="82">
        <v>0.3</v>
      </c>
      <c r="C104" s="82">
        <v>0.3</v>
      </c>
      <c r="D104" s="82">
        <v>0.4</v>
      </c>
    </row>
    <row r="105" spans="1:4" x14ac:dyDescent="0.3">
      <c r="A105" s="82" t="s">
        <v>60</v>
      </c>
      <c r="B105" s="82">
        <v>15</v>
      </c>
      <c r="C105" s="82">
        <v>15</v>
      </c>
      <c r="D105" s="82">
        <v>15</v>
      </c>
    </row>
    <row r="106" spans="1:4" x14ac:dyDescent="0.3">
      <c r="A106" s="82" t="s">
        <v>61</v>
      </c>
      <c r="B106" s="82">
        <v>2</v>
      </c>
      <c r="C106" s="82">
        <v>3</v>
      </c>
      <c r="D106" s="82">
        <v>3</v>
      </c>
    </row>
    <row r="107" spans="1:4" x14ac:dyDescent="0.3">
      <c r="A107" s="82" t="s">
        <v>51</v>
      </c>
      <c r="B107" s="82">
        <v>10</v>
      </c>
      <c r="C107" s="82">
        <v>10</v>
      </c>
      <c r="D107" s="82">
        <v>10</v>
      </c>
    </row>
    <row r="108" spans="1:4" x14ac:dyDescent="0.3">
      <c r="A108" s="82" t="s">
        <v>143</v>
      </c>
      <c r="B108" s="82">
        <v>2</v>
      </c>
      <c r="C108" s="82">
        <v>2</v>
      </c>
      <c r="D108" s="82">
        <v>2</v>
      </c>
    </row>
    <row r="109" spans="1:4" x14ac:dyDescent="0.3">
      <c r="A109" s="82" t="s">
        <v>75</v>
      </c>
      <c r="B109" s="82">
        <v>1</v>
      </c>
      <c r="C109" s="82">
        <v>1</v>
      </c>
      <c r="D109" s="82">
        <v>1</v>
      </c>
    </row>
    <row r="110" spans="1:4" x14ac:dyDescent="0.3">
      <c r="A110" s="82" t="s">
        <v>148</v>
      </c>
      <c r="B110" s="82">
        <v>20</v>
      </c>
      <c r="C110" s="82">
        <v>20</v>
      </c>
      <c r="D110" s="82">
        <v>20</v>
      </c>
    </row>
    <row r="111" spans="1:4" x14ac:dyDescent="0.3">
      <c r="A111" s="82" t="s">
        <v>151</v>
      </c>
      <c r="B111" s="82">
        <v>2</v>
      </c>
      <c r="C111" s="82">
        <v>2</v>
      </c>
      <c r="D111" s="82">
        <v>2</v>
      </c>
    </row>
    <row r="112" spans="1:4" x14ac:dyDescent="0.3">
      <c r="A112" s="82" t="s">
        <v>56</v>
      </c>
      <c r="B112" s="82">
        <v>5</v>
      </c>
      <c r="C112" s="82">
        <v>5</v>
      </c>
      <c r="D112" s="82">
        <v>5</v>
      </c>
    </row>
    <row r="113" spans="1:4" x14ac:dyDescent="0.3">
      <c r="A113" s="82" t="s">
        <v>154</v>
      </c>
      <c r="B113" s="82">
        <v>20</v>
      </c>
      <c r="C113" s="82">
        <v>25</v>
      </c>
      <c r="D113" s="82">
        <v>30</v>
      </c>
    </row>
    <row r="114" spans="1:4" x14ac:dyDescent="0.3">
      <c r="A114" s="82" t="s">
        <v>157</v>
      </c>
      <c r="B114" s="82">
        <v>150</v>
      </c>
      <c r="C114" s="82">
        <v>200</v>
      </c>
      <c r="D114" s="82">
        <v>250</v>
      </c>
    </row>
    <row r="115" spans="1:4" x14ac:dyDescent="0.3">
      <c r="A115" s="85" t="s">
        <v>154</v>
      </c>
      <c r="B115" s="85">
        <v>100</v>
      </c>
      <c r="C115" s="85">
        <v>100</v>
      </c>
      <c r="D115" s="85">
        <v>100</v>
      </c>
    </row>
    <row r="116" spans="1:4" x14ac:dyDescent="0.3">
      <c r="A116" s="85" t="s">
        <v>4</v>
      </c>
      <c r="B116" s="85">
        <v>50</v>
      </c>
      <c r="C116" s="85">
        <v>60</v>
      </c>
      <c r="D116" s="85">
        <v>70</v>
      </c>
    </row>
    <row r="117" spans="1:4" x14ac:dyDescent="0.3">
      <c r="A117" s="85" t="s">
        <v>151</v>
      </c>
      <c r="B117" s="85">
        <v>50</v>
      </c>
      <c r="C117" s="85">
        <v>50</v>
      </c>
      <c r="D117" s="85">
        <v>65</v>
      </c>
    </row>
    <row r="118" spans="1:4" x14ac:dyDescent="0.3">
      <c r="A118" s="85" t="s">
        <v>55</v>
      </c>
      <c r="B118" s="85">
        <v>20</v>
      </c>
      <c r="C118" s="85">
        <v>20</v>
      </c>
      <c r="D118" s="85">
        <v>30</v>
      </c>
    </row>
    <row r="119" spans="1:4" x14ac:dyDescent="0.3">
      <c r="A119" s="85" t="s">
        <v>56</v>
      </c>
      <c r="B119" s="85">
        <v>20</v>
      </c>
      <c r="C119" s="85">
        <v>20</v>
      </c>
      <c r="D119" s="85">
        <v>30</v>
      </c>
    </row>
    <row r="120" spans="1:4" x14ac:dyDescent="0.3">
      <c r="A120" s="85" t="s">
        <v>37</v>
      </c>
      <c r="B120" s="85">
        <v>0.3</v>
      </c>
      <c r="C120" s="85">
        <v>0.3</v>
      </c>
      <c r="D120" s="85">
        <v>0.4</v>
      </c>
    </row>
    <row r="121" spans="1:4" x14ac:dyDescent="0.3">
      <c r="A121" s="85" t="s">
        <v>75</v>
      </c>
      <c r="B121" s="85">
        <v>1</v>
      </c>
      <c r="C121" s="85">
        <v>1</v>
      </c>
      <c r="D121" s="85">
        <v>1</v>
      </c>
    </row>
    <row r="122" spans="1:4" x14ac:dyDescent="0.3">
      <c r="A122" s="85" t="s">
        <v>153</v>
      </c>
      <c r="B122" s="85">
        <v>50</v>
      </c>
      <c r="C122" s="85">
        <v>50</v>
      </c>
      <c r="D122" s="85">
        <v>75</v>
      </c>
    </row>
    <row r="123" spans="1:4" x14ac:dyDescent="0.3">
      <c r="A123" s="85" t="s">
        <v>150</v>
      </c>
      <c r="B123" s="85">
        <v>25</v>
      </c>
      <c r="C123" s="85">
        <v>25</v>
      </c>
      <c r="D123" s="85">
        <v>30</v>
      </c>
    </row>
    <row r="124" spans="1:4" x14ac:dyDescent="0.3">
      <c r="A124" s="85" t="s">
        <v>70</v>
      </c>
      <c r="B124" s="85">
        <v>10</v>
      </c>
      <c r="C124" s="85">
        <v>10</v>
      </c>
      <c r="D124" s="85">
        <v>15</v>
      </c>
    </row>
    <row r="125" spans="1:4" x14ac:dyDescent="0.3">
      <c r="A125" s="85" t="s">
        <v>37</v>
      </c>
      <c r="B125" s="85">
        <v>0.25</v>
      </c>
      <c r="C125" s="85">
        <v>0.25</v>
      </c>
      <c r="D125" s="85">
        <v>0.3</v>
      </c>
    </row>
    <row r="126" spans="1:4" x14ac:dyDescent="0.3">
      <c r="A126" s="85" t="s">
        <v>75</v>
      </c>
      <c r="B126" s="85">
        <v>1</v>
      </c>
      <c r="C126" s="85">
        <v>1</v>
      </c>
      <c r="D126" s="85">
        <v>1</v>
      </c>
    </row>
    <row r="127" spans="1:4" x14ac:dyDescent="0.3">
      <c r="A127" s="85" t="s">
        <v>143</v>
      </c>
      <c r="B127" s="85">
        <v>2</v>
      </c>
      <c r="C127" s="85">
        <v>2</v>
      </c>
      <c r="D127" s="85">
        <v>2</v>
      </c>
    </row>
    <row r="128" spans="1:4" x14ac:dyDescent="0.3">
      <c r="A128" s="85" t="s">
        <v>131</v>
      </c>
      <c r="B128" s="85">
        <v>1</v>
      </c>
      <c r="C128" s="85">
        <v>1</v>
      </c>
      <c r="D128" s="85">
        <v>1</v>
      </c>
    </row>
    <row r="129" spans="1:4" x14ac:dyDescent="0.3">
      <c r="A129" s="85" t="s">
        <v>46</v>
      </c>
      <c r="B129" s="85">
        <v>30</v>
      </c>
      <c r="C129" s="85">
        <v>30</v>
      </c>
      <c r="D129" s="85">
        <v>40</v>
      </c>
    </row>
  </sheetData>
  <dataConsolidate topLabels="1" link="1">
    <dataRefs count="1">
      <dataRef ref="A1:D1048576" sheet="Sheet2 (3)" r:id="rId1"/>
    </dataRefs>
  </dataConsolid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</vt:lpstr>
      <vt:lpstr>არაკომერციული</vt:lpstr>
      <vt:lpstr>კომერციული</vt:lpstr>
      <vt:lpstr>შემადგენლობა</vt:lpstr>
      <vt:lpstr>მენიუები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2020-09-15T15:24:12Z</dcterms:modified>
</cp:coreProperties>
</file>